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vie\Desktop\"/>
    </mc:Choice>
  </mc:AlternateContent>
  <xr:revisionPtr revIDLastSave="0" documentId="13_ncr:1_{C8502EDE-8AA6-447A-B93C-F8E6108248BA}" xr6:coauthVersionLast="45" xr6:coauthVersionMax="45" xr10:uidLastSave="{00000000-0000-0000-0000-000000000000}"/>
  <bookViews>
    <workbookView xWindow="-120" yWindow="-120" windowWidth="20730" windowHeight="11160" tabRatio="433" xr2:uid="{1F4D78AB-1776-4F73-9ED8-C309C9C32ED9}"/>
  </bookViews>
  <sheets>
    <sheet name="Proyeccion" sheetId="1" r:id="rId1"/>
    <sheet name="Parámetros" sheetId="3" r:id="rId2"/>
    <sheet name="Datos Previos" sheetId="2" state="hidden" r:id="rId3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9" i="1" l="1"/>
  <c r="L59" i="1" s="1"/>
  <c r="B59" i="1"/>
  <c r="C59" i="1" s="1"/>
  <c r="F59" i="1" s="1"/>
  <c r="H59" i="1" l="1"/>
  <c r="I59" i="1" s="1"/>
  <c r="K58" i="1"/>
  <c r="H58" i="1" s="1"/>
  <c r="I58" i="1" s="1"/>
  <c r="B58" i="1"/>
  <c r="C58" i="1" s="1"/>
  <c r="F58" i="1" s="1"/>
  <c r="L58" i="1" l="1"/>
  <c r="R55" i="1"/>
  <c r="K57" i="1" l="1"/>
  <c r="L57" i="1" s="1"/>
  <c r="C57" i="1"/>
  <c r="F57" i="1" s="1"/>
  <c r="H57" i="1" l="1"/>
  <c r="I57" i="1" s="1"/>
  <c r="K56" i="1"/>
  <c r="L56" i="1" s="1"/>
  <c r="F56" i="1"/>
  <c r="C56" i="1"/>
  <c r="B56" i="1"/>
  <c r="H56" i="1" l="1"/>
  <c r="I56" i="1" s="1"/>
  <c r="C55" i="1"/>
  <c r="C54" i="1" l="1"/>
  <c r="K55" i="1" l="1"/>
  <c r="C53" i="1"/>
  <c r="K54" i="1" s="1"/>
  <c r="L55" i="1" l="1"/>
  <c r="L54" i="1"/>
  <c r="C52" i="1"/>
  <c r="K53" i="1" s="1"/>
  <c r="L53" i="1" s="1"/>
  <c r="K52" i="1" l="1"/>
  <c r="L52" i="1" s="1"/>
  <c r="C51" i="1"/>
  <c r="C50" i="1" l="1"/>
  <c r="K51" i="1" s="1"/>
  <c r="L51" i="1" s="1"/>
  <c r="B38" i="1" l="1"/>
  <c r="B39" i="1" s="1"/>
  <c r="B40" i="1" l="1"/>
  <c r="C39" i="1"/>
  <c r="C38" i="1"/>
  <c r="C40" i="1" l="1"/>
  <c r="B41" i="1"/>
  <c r="B42" i="1" l="1"/>
  <c r="C41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F38" i="1" s="1"/>
  <c r="D39" i="1"/>
  <c r="F39" i="1" s="1"/>
  <c r="D40" i="1"/>
  <c r="F40" i="1" s="1"/>
  <c r="D41" i="1"/>
  <c r="D42" i="1"/>
  <c r="D43" i="1"/>
  <c r="D44" i="1"/>
  <c r="D45" i="1"/>
  <c r="D46" i="1"/>
  <c r="D47" i="1"/>
  <c r="D48" i="1"/>
  <c r="D49" i="1"/>
  <c r="D50" i="1"/>
  <c r="F50" i="1" s="1"/>
  <c r="D51" i="1"/>
  <c r="F51" i="1" s="1"/>
  <c r="G51" i="1" s="1"/>
  <c r="D52" i="1"/>
  <c r="F52" i="1" s="1"/>
  <c r="G52" i="1" s="1"/>
  <c r="D53" i="1"/>
  <c r="F53" i="1" s="1"/>
  <c r="G53" i="1" s="1"/>
  <c r="D54" i="1"/>
  <c r="F54" i="1" s="1"/>
  <c r="G54" i="1" s="1"/>
  <c r="D55" i="1"/>
  <c r="F55" i="1" s="1"/>
  <c r="G55" i="1" s="1"/>
  <c r="D56" i="1"/>
  <c r="D57" i="1"/>
  <c r="D58" i="1"/>
  <c r="D59" i="1"/>
  <c r="D60" i="1"/>
  <c r="D61" i="1"/>
  <c r="N61" i="1" s="1"/>
  <c r="O61" i="1" s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4" i="1"/>
  <c r="N5" i="1" s="1"/>
  <c r="F41" i="1" l="1"/>
  <c r="N44" i="1"/>
  <c r="B43" i="1"/>
  <c r="C42" i="1"/>
  <c r="K42" i="1" s="1"/>
  <c r="O5" i="1"/>
  <c r="K33" i="1"/>
  <c r="L33" i="1" s="1"/>
  <c r="K34" i="1"/>
  <c r="L34" i="1" s="1"/>
  <c r="K39" i="1"/>
  <c r="K40" i="1"/>
  <c r="K41" i="1"/>
  <c r="K31" i="1"/>
  <c r="L31" i="1" s="1"/>
  <c r="K32" i="1"/>
  <c r="L32" i="1" s="1"/>
  <c r="B44" i="1" l="1"/>
  <c r="C43" i="1"/>
  <c r="F42" i="1"/>
  <c r="L42" i="1"/>
  <c r="L40" i="1"/>
  <c r="L41" i="1"/>
  <c r="L39" i="1"/>
  <c r="C44" i="1" l="1"/>
  <c r="F44" i="1" s="1"/>
  <c r="B45" i="1"/>
  <c r="K43" i="1"/>
  <c r="F43" i="1"/>
  <c r="K35" i="1"/>
  <c r="L35" i="1" s="1"/>
  <c r="K44" i="1" l="1"/>
  <c r="H44" i="1" s="1"/>
  <c r="I44" i="1" s="1"/>
  <c r="B46" i="1"/>
  <c r="C45" i="1"/>
  <c r="L43" i="1"/>
  <c r="K36" i="1"/>
  <c r="L36" i="1" s="1"/>
  <c r="B47" i="1" l="1"/>
  <c r="C46" i="1"/>
  <c r="K45" i="1"/>
  <c r="L45" i="1" s="1"/>
  <c r="F45" i="1"/>
  <c r="L44" i="1"/>
  <c r="K37" i="1"/>
  <c r="L37" i="1" s="1"/>
  <c r="K38" i="1"/>
  <c r="K24" i="1"/>
  <c r="L24" i="1" s="1"/>
  <c r="K27" i="1"/>
  <c r="L27" i="1" s="1"/>
  <c r="K46" i="1" l="1"/>
  <c r="F46" i="1"/>
  <c r="B48" i="1"/>
  <c r="C47" i="1"/>
  <c r="L38" i="1"/>
  <c r="K28" i="1"/>
  <c r="L28" i="1" s="1"/>
  <c r="K25" i="1"/>
  <c r="L25" i="1" s="1"/>
  <c r="K26" i="1"/>
  <c r="L26" i="1" s="1"/>
  <c r="B49" i="1" l="1"/>
  <c r="C49" i="1" s="1"/>
  <c r="C48" i="1"/>
  <c r="K47" i="1"/>
  <c r="F47" i="1"/>
  <c r="L46" i="1"/>
  <c r="K29" i="1"/>
  <c r="L29" i="1" s="1"/>
  <c r="K30" i="1"/>
  <c r="L30" i="1" s="1"/>
  <c r="L47" i="1" l="1"/>
  <c r="K48" i="1"/>
  <c r="F48" i="1"/>
  <c r="F49" i="1"/>
  <c r="K50" i="1"/>
  <c r="L50" i="1" s="1"/>
  <c r="K49" i="1"/>
  <c r="L49" i="1" s="1"/>
  <c r="K23" i="1"/>
  <c r="L23" i="1" s="1"/>
  <c r="L48" i="1" l="1"/>
  <c r="G116" i="1"/>
  <c r="G119" i="1"/>
  <c r="G120" i="1"/>
  <c r="G123" i="1"/>
  <c r="G124" i="1"/>
  <c r="G127" i="1"/>
  <c r="G128" i="1"/>
  <c r="G131" i="1"/>
  <c r="G132" i="1"/>
  <c r="G135" i="1"/>
  <c r="G136" i="1"/>
  <c r="G139" i="1"/>
  <c r="G140" i="1"/>
  <c r="G141" i="1"/>
  <c r="G143" i="1"/>
  <c r="G144" i="1"/>
  <c r="G145" i="1"/>
  <c r="G148" i="1"/>
  <c r="G149" i="1"/>
  <c r="G152" i="1"/>
  <c r="G153" i="1"/>
  <c r="G155" i="1"/>
  <c r="G156" i="1"/>
  <c r="G157" i="1"/>
  <c r="G159" i="1"/>
  <c r="G160" i="1"/>
  <c r="G161" i="1"/>
  <c r="G164" i="1"/>
  <c r="G165" i="1"/>
  <c r="G168" i="1"/>
  <c r="G169" i="1"/>
  <c r="G171" i="1"/>
  <c r="G172" i="1"/>
  <c r="G173" i="1"/>
  <c r="G175" i="1"/>
  <c r="G176" i="1"/>
  <c r="G177" i="1"/>
  <c r="G180" i="1"/>
  <c r="G181" i="1"/>
  <c r="G184" i="1"/>
  <c r="G185" i="1"/>
  <c r="G187" i="1"/>
  <c r="G188" i="1"/>
  <c r="G189" i="1"/>
  <c r="G191" i="1"/>
  <c r="G192" i="1"/>
  <c r="G193" i="1"/>
  <c r="G195" i="1"/>
  <c r="G196" i="1"/>
  <c r="G197" i="1"/>
  <c r="G200" i="1"/>
  <c r="G201" i="1"/>
  <c r="G96" i="1" l="1"/>
  <c r="G104" i="1"/>
  <c r="G108" i="1"/>
  <c r="G100" i="1"/>
  <c r="G112" i="1"/>
  <c r="G115" i="1"/>
  <c r="G107" i="1"/>
  <c r="G99" i="1"/>
  <c r="G91" i="1"/>
  <c r="G89" i="1"/>
  <c r="G111" i="1"/>
  <c r="G103" i="1"/>
  <c r="G87" i="1"/>
  <c r="G86" i="1"/>
  <c r="N151" i="1"/>
  <c r="N158" i="1"/>
  <c r="N178" i="1"/>
  <c r="N113" i="1"/>
  <c r="O113" i="1" s="1"/>
  <c r="N97" i="1"/>
  <c r="O97" i="1" s="1"/>
  <c r="N183" i="1"/>
  <c r="N182" i="1"/>
  <c r="N138" i="1"/>
  <c r="N130" i="1"/>
  <c r="O130" i="1" s="1"/>
  <c r="N122" i="1"/>
  <c r="O122" i="1" s="1"/>
  <c r="N106" i="1"/>
  <c r="O106" i="1" s="1"/>
  <c r="N95" i="1"/>
  <c r="O95" i="1" s="1"/>
  <c r="N198" i="1"/>
  <c r="O198" i="1" s="1"/>
  <c r="N193" i="1"/>
  <c r="N134" i="1"/>
  <c r="N126" i="1"/>
  <c r="O126" i="1" s="1"/>
  <c r="G97" i="1"/>
  <c r="N203" i="1"/>
  <c r="O203" i="1" s="1"/>
  <c r="N110" i="1"/>
  <c r="O110" i="1" s="1"/>
  <c r="N109" i="1"/>
  <c r="O109" i="1" s="1"/>
  <c r="G95" i="1"/>
  <c r="N163" i="1"/>
  <c r="N202" i="1"/>
  <c r="O202" i="1" s="1"/>
  <c r="N197" i="1"/>
  <c r="O197" i="1" s="1"/>
  <c r="N167" i="1"/>
  <c r="N162" i="1"/>
  <c r="N137" i="1"/>
  <c r="N129" i="1"/>
  <c r="O129" i="1" s="1"/>
  <c r="N121" i="1"/>
  <c r="O121" i="1" s="1"/>
  <c r="N102" i="1"/>
  <c r="O102" i="1" s="1"/>
  <c r="N186" i="1"/>
  <c r="N181" i="1"/>
  <c r="N177" i="1"/>
  <c r="N166" i="1"/>
  <c r="N147" i="1"/>
  <c r="N142" i="1"/>
  <c r="N114" i="1"/>
  <c r="O114" i="1" s="1"/>
  <c r="N101" i="1"/>
  <c r="O101" i="1" s="1"/>
  <c r="N146" i="1"/>
  <c r="N161" i="1"/>
  <c r="N150" i="1"/>
  <c r="N190" i="1"/>
  <c r="N170" i="1"/>
  <c r="N165" i="1"/>
  <c r="N194" i="1"/>
  <c r="N133" i="1"/>
  <c r="N125" i="1"/>
  <c r="O125" i="1" s="1"/>
  <c r="N118" i="1"/>
  <c r="O118" i="1" s="1"/>
  <c r="N105" i="1"/>
  <c r="O105" i="1" s="1"/>
  <c r="N199" i="1"/>
  <c r="O199" i="1" s="1"/>
  <c r="N179" i="1"/>
  <c r="N174" i="1"/>
  <c r="N154" i="1"/>
  <c r="N149" i="1"/>
  <c r="N145" i="1"/>
  <c r="N117" i="1"/>
  <c r="O117" i="1" s="1"/>
  <c r="N98" i="1"/>
  <c r="O98" i="1" s="1"/>
  <c r="G93" i="1"/>
  <c r="N93" i="1"/>
  <c r="O93" i="1" s="1"/>
  <c r="G198" i="1"/>
  <c r="N192" i="1"/>
  <c r="N189" i="1"/>
  <c r="G182" i="1"/>
  <c r="G179" i="1"/>
  <c r="N176" i="1"/>
  <c r="N173" i="1"/>
  <c r="G166" i="1"/>
  <c r="G163" i="1"/>
  <c r="N160" i="1"/>
  <c r="N157" i="1"/>
  <c r="G150" i="1"/>
  <c r="G147" i="1"/>
  <c r="N144" i="1"/>
  <c r="N141" i="1"/>
  <c r="G137" i="1"/>
  <c r="G133" i="1"/>
  <c r="G129" i="1"/>
  <c r="G125" i="1"/>
  <c r="G121" i="1"/>
  <c r="G117" i="1"/>
  <c r="G113" i="1"/>
  <c r="G109" i="1"/>
  <c r="G105" i="1"/>
  <c r="G101" i="1"/>
  <c r="G92" i="1"/>
  <c r="N92" i="1"/>
  <c r="O92" i="1" s="1"/>
  <c r="N195" i="1"/>
  <c r="O195" i="1" s="1"/>
  <c r="N201" i="1"/>
  <c r="O201" i="1" s="1"/>
  <c r="G194" i="1"/>
  <c r="N188" i="1"/>
  <c r="N185" i="1"/>
  <c r="G178" i="1"/>
  <c r="N172" i="1"/>
  <c r="N169" i="1"/>
  <c r="G162" i="1"/>
  <c r="N156" i="1"/>
  <c r="N153" i="1"/>
  <c r="G146" i="1"/>
  <c r="N140" i="1"/>
  <c r="G90" i="1"/>
  <c r="N90" i="1"/>
  <c r="O90" i="1" s="1"/>
  <c r="N191" i="1"/>
  <c r="N175" i="1"/>
  <c r="N159" i="1"/>
  <c r="N143" i="1"/>
  <c r="N136" i="1"/>
  <c r="N132" i="1"/>
  <c r="N128" i="1"/>
  <c r="O128" i="1" s="1"/>
  <c r="N124" i="1"/>
  <c r="O124" i="1" s="1"/>
  <c r="N120" i="1"/>
  <c r="O120" i="1" s="1"/>
  <c r="N116" i="1"/>
  <c r="O116" i="1" s="1"/>
  <c r="N112" i="1"/>
  <c r="O112" i="1" s="1"/>
  <c r="N108" i="1"/>
  <c r="O108" i="1" s="1"/>
  <c r="N104" i="1"/>
  <c r="O104" i="1" s="1"/>
  <c r="N100" i="1"/>
  <c r="O100" i="1" s="1"/>
  <c r="N96" i="1"/>
  <c r="O96" i="1" s="1"/>
  <c r="G203" i="1"/>
  <c r="N200" i="1"/>
  <c r="O200" i="1" s="1"/>
  <c r="G190" i="1"/>
  <c r="N184" i="1"/>
  <c r="G174" i="1"/>
  <c r="N168" i="1"/>
  <c r="G158" i="1"/>
  <c r="N152" i="1"/>
  <c r="G142" i="1"/>
  <c r="G88" i="1"/>
  <c r="N88" i="1"/>
  <c r="O88" i="1" s="1"/>
  <c r="N139" i="1"/>
  <c r="N135" i="1"/>
  <c r="N127" i="1"/>
  <c r="O127" i="1" s="1"/>
  <c r="N123" i="1"/>
  <c r="O123" i="1" s="1"/>
  <c r="N119" i="1"/>
  <c r="O119" i="1" s="1"/>
  <c r="N115" i="1"/>
  <c r="O115" i="1" s="1"/>
  <c r="N111" i="1"/>
  <c r="O111" i="1" s="1"/>
  <c r="N107" i="1"/>
  <c r="O107" i="1" s="1"/>
  <c r="N103" i="1"/>
  <c r="O103" i="1" s="1"/>
  <c r="N99" i="1"/>
  <c r="O99" i="1" s="1"/>
  <c r="N187" i="1"/>
  <c r="N171" i="1"/>
  <c r="N155" i="1"/>
  <c r="N131" i="1"/>
  <c r="G202" i="1"/>
  <c r="G199" i="1"/>
  <c r="N196" i="1"/>
  <c r="O196" i="1" s="1"/>
  <c r="G186" i="1"/>
  <c r="G183" i="1"/>
  <c r="N180" i="1"/>
  <c r="G170" i="1"/>
  <c r="G167" i="1"/>
  <c r="N164" i="1"/>
  <c r="G154" i="1"/>
  <c r="G151" i="1"/>
  <c r="N148" i="1"/>
  <c r="G138" i="1"/>
  <c r="G134" i="1"/>
  <c r="G130" i="1"/>
  <c r="G126" i="1"/>
  <c r="G122" i="1"/>
  <c r="G118" i="1"/>
  <c r="G114" i="1"/>
  <c r="G110" i="1"/>
  <c r="G106" i="1"/>
  <c r="G102" i="1"/>
  <c r="G98" i="1"/>
  <c r="G94" i="1"/>
  <c r="N94" i="1"/>
  <c r="O94" i="1" s="1"/>
  <c r="N91" i="1"/>
  <c r="O91" i="1" s="1"/>
  <c r="N89" i="1"/>
  <c r="O89" i="1" s="1"/>
  <c r="N87" i="1"/>
  <c r="O87" i="1" s="1"/>
  <c r="O140" i="1" l="1"/>
  <c r="Q149" i="1"/>
  <c r="O170" i="1"/>
  <c r="Q179" i="1"/>
  <c r="O137" i="1"/>
  <c r="Q146" i="1"/>
  <c r="O168" i="1"/>
  <c r="Q177" i="1"/>
  <c r="O173" i="1"/>
  <c r="Q182" i="1"/>
  <c r="O162" i="1"/>
  <c r="Q171" i="1"/>
  <c r="O148" i="1"/>
  <c r="Q157" i="1"/>
  <c r="O135" i="1"/>
  <c r="Q144" i="1"/>
  <c r="O143" i="1"/>
  <c r="Q152" i="1"/>
  <c r="O153" i="1"/>
  <c r="Q162" i="1"/>
  <c r="O144" i="1"/>
  <c r="Q153" i="1"/>
  <c r="O176" i="1"/>
  <c r="Q185" i="1"/>
  <c r="O150" i="1"/>
  <c r="Q159" i="1"/>
  <c r="O177" i="1"/>
  <c r="Q186" i="1"/>
  <c r="O167" i="1"/>
  <c r="Q176" i="1"/>
  <c r="O151" i="1"/>
  <c r="Q160" i="1"/>
  <c r="O180" i="1"/>
  <c r="Q189" i="1"/>
  <c r="O132" i="1"/>
  <c r="Q141" i="1"/>
  <c r="O147" i="1"/>
  <c r="Q156" i="1"/>
  <c r="O188" i="1"/>
  <c r="Q197" i="1"/>
  <c r="O139" i="1"/>
  <c r="Q148" i="1"/>
  <c r="O184" i="1"/>
  <c r="Q193" i="1"/>
  <c r="O159" i="1"/>
  <c r="Q168" i="1"/>
  <c r="O156" i="1"/>
  <c r="Q165" i="1"/>
  <c r="O161" i="1"/>
  <c r="Q170" i="1"/>
  <c r="O181" i="1"/>
  <c r="Q190" i="1"/>
  <c r="O138" i="1"/>
  <c r="Q147" i="1"/>
  <c r="O179" i="1"/>
  <c r="Q188" i="1"/>
  <c r="O187" i="1"/>
  <c r="Q196" i="1"/>
  <c r="O136" i="1"/>
  <c r="Q145" i="1"/>
  <c r="O141" i="1"/>
  <c r="Q150" i="1"/>
  <c r="O190" i="1"/>
  <c r="Q199" i="1"/>
  <c r="O158" i="1"/>
  <c r="Q167" i="1"/>
  <c r="O175" i="1"/>
  <c r="Q184" i="1"/>
  <c r="O145" i="1"/>
  <c r="Q154" i="1"/>
  <c r="O146" i="1"/>
  <c r="Q155" i="1"/>
  <c r="O186" i="1"/>
  <c r="Q195" i="1"/>
  <c r="O134" i="1"/>
  <c r="Q143" i="1"/>
  <c r="O182" i="1"/>
  <c r="Q191" i="1"/>
  <c r="O178" i="1"/>
  <c r="Q187" i="1"/>
  <c r="O166" i="1"/>
  <c r="Q175" i="1"/>
  <c r="O164" i="1"/>
  <c r="Q173" i="1"/>
  <c r="O191" i="1"/>
  <c r="Q200" i="1"/>
  <c r="O169" i="1"/>
  <c r="Q178" i="1"/>
  <c r="O157" i="1"/>
  <c r="Q166" i="1"/>
  <c r="O189" i="1"/>
  <c r="Q198" i="1"/>
  <c r="O149" i="1"/>
  <c r="Q158" i="1"/>
  <c r="O133" i="1"/>
  <c r="Q142" i="1"/>
  <c r="O163" i="1"/>
  <c r="Q172" i="1"/>
  <c r="O193" i="1"/>
  <c r="Q202" i="1"/>
  <c r="O183" i="1"/>
  <c r="Q192" i="1"/>
  <c r="O171" i="1"/>
  <c r="Q180" i="1"/>
  <c r="O185" i="1"/>
  <c r="Q194" i="1"/>
  <c r="O131" i="1"/>
  <c r="Q140" i="1"/>
  <c r="O172" i="1"/>
  <c r="Q181" i="1"/>
  <c r="O160" i="1"/>
  <c r="Q169" i="1"/>
  <c r="O192" i="1"/>
  <c r="Q201" i="1"/>
  <c r="O154" i="1"/>
  <c r="Q163" i="1"/>
  <c r="O194" i="1"/>
  <c r="Q203" i="1"/>
  <c r="O155" i="1"/>
  <c r="Q164" i="1"/>
  <c r="O152" i="1"/>
  <c r="Q161" i="1"/>
  <c r="O174" i="1"/>
  <c r="Q183" i="1"/>
  <c r="O165" i="1"/>
  <c r="Q174" i="1"/>
  <c r="O142" i="1"/>
  <c r="Q151" i="1"/>
  <c r="Q128" i="1"/>
  <c r="Q105" i="1"/>
  <c r="Q137" i="1"/>
  <c r="Q138" i="1"/>
  <c r="Q118" i="1"/>
  <c r="Q104" i="1"/>
  <c r="Q122" i="1"/>
  <c r="Q132" i="1"/>
  <c r="Q109" i="1"/>
  <c r="Q102" i="1"/>
  <c r="Q119" i="1"/>
  <c r="Q115" i="1"/>
  <c r="Q113" i="1"/>
  <c r="Q121" i="1"/>
  <c r="Q126" i="1"/>
  <c r="Q127" i="1"/>
  <c r="Q135" i="1"/>
  <c r="Q96" i="1"/>
  <c r="Q114" i="1"/>
  <c r="Q112" i="1"/>
  <c r="Q116" i="1"/>
  <c r="Q97" i="1"/>
  <c r="Q125" i="1"/>
  <c r="Q134" i="1"/>
  <c r="Q136" i="1"/>
  <c r="Q131" i="1"/>
  <c r="Q98" i="1"/>
  <c r="Q100" i="1"/>
  <c r="Q103" i="1"/>
  <c r="Q120" i="1"/>
  <c r="Q129" i="1"/>
  <c r="Q101" i="1"/>
  <c r="Q110" i="1"/>
  <c r="Q111" i="1"/>
  <c r="Q108" i="1"/>
  <c r="Q117" i="1"/>
  <c r="Q107" i="1"/>
  <c r="Q139" i="1"/>
  <c r="Q124" i="1"/>
  <c r="Q133" i="1"/>
  <c r="Q99" i="1"/>
  <c r="Q123" i="1"/>
  <c r="Q130" i="1"/>
  <c r="Q106" i="1"/>
  <c r="K13" i="1" l="1"/>
  <c r="L13" i="1" s="1"/>
  <c r="F27" i="1" l="1"/>
  <c r="F28" i="1"/>
  <c r="F29" i="1"/>
  <c r="F30" i="1"/>
  <c r="F31" i="1"/>
  <c r="F32" i="1"/>
  <c r="F33" i="1"/>
  <c r="F34" i="1"/>
  <c r="F35" i="1"/>
  <c r="F36" i="1"/>
  <c r="F37" i="1"/>
  <c r="G81" i="1" l="1"/>
  <c r="G49" i="1"/>
  <c r="G80" i="1"/>
  <c r="G48" i="1"/>
  <c r="G71" i="1"/>
  <c r="G78" i="1"/>
  <c r="G46" i="1"/>
  <c r="G77" i="1"/>
  <c r="G69" i="1"/>
  <c r="G61" i="1"/>
  <c r="G45" i="1"/>
  <c r="G57" i="1"/>
  <c r="G64" i="1"/>
  <c r="G63" i="1"/>
  <c r="G70" i="1"/>
  <c r="G84" i="1"/>
  <c r="G68" i="1"/>
  <c r="G60" i="1"/>
  <c r="G44" i="1"/>
  <c r="G65" i="1"/>
  <c r="G56" i="1"/>
  <c r="G79" i="1"/>
  <c r="G47" i="1"/>
  <c r="G62" i="1"/>
  <c r="G76" i="1"/>
  <c r="G83" i="1"/>
  <c r="G75" i="1"/>
  <c r="G67" i="1"/>
  <c r="G59" i="1"/>
  <c r="G43" i="1"/>
  <c r="G73" i="1"/>
  <c r="G72" i="1"/>
  <c r="G82" i="1"/>
  <c r="G74" i="1"/>
  <c r="G66" i="1"/>
  <c r="G58" i="1"/>
  <c r="G50" i="1"/>
  <c r="F25" i="1"/>
  <c r="G25" i="1" s="1"/>
  <c r="G40" i="1"/>
  <c r="G32" i="1"/>
  <c r="F8" i="1"/>
  <c r="G8" i="1" s="1"/>
  <c r="G33" i="1"/>
  <c r="G31" i="1"/>
  <c r="F7" i="1"/>
  <c r="G7" i="1" s="1"/>
  <c r="G38" i="1"/>
  <c r="G30" i="1"/>
  <c r="F6" i="1"/>
  <c r="G6" i="1" s="1"/>
  <c r="G41" i="1"/>
  <c r="G39" i="1"/>
  <c r="G37" i="1"/>
  <c r="G29" i="1"/>
  <c r="F5" i="1"/>
  <c r="G5" i="1" s="1"/>
  <c r="G36" i="1"/>
  <c r="G28" i="1"/>
  <c r="F4" i="1"/>
  <c r="G4" i="1" s="1"/>
  <c r="G35" i="1"/>
  <c r="G27" i="1"/>
  <c r="G42" i="1"/>
  <c r="G34" i="1"/>
  <c r="F26" i="1"/>
  <c r="G26" i="1" s="1"/>
  <c r="F24" i="1"/>
  <c r="G24" i="1" s="1"/>
  <c r="F23" i="1"/>
  <c r="G23" i="1" s="1"/>
  <c r="F21" i="1"/>
  <c r="G21" i="1" s="1"/>
  <c r="F22" i="1"/>
  <c r="G22" i="1" s="1"/>
  <c r="F20" i="1"/>
  <c r="G20" i="1" s="1"/>
  <c r="F17" i="1"/>
  <c r="G17" i="1" s="1"/>
  <c r="F19" i="1"/>
  <c r="G19" i="1" s="1"/>
  <c r="F18" i="1"/>
  <c r="G18" i="1" s="1"/>
  <c r="F16" i="1"/>
  <c r="G16" i="1" s="1"/>
  <c r="G85" i="1"/>
  <c r="N86" i="1"/>
  <c r="O86" i="1" s="1"/>
  <c r="F15" i="1"/>
  <c r="G15" i="1" s="1"/>
  <c r="F9" i="1"/>
  <c r="G9" i="1" s="1"/>
  <c r="F10" i="1"/>
  <c r="G10" i="1" s="1"/>
  <c r="F13" i="1"/>
  <c r="G13" i="1" s="1"/>
  <c r="F14" i="1"/>
  <c r="G14" i="1" s="1"/>
  <c r="F12" i="1"/>
  <c r="G12" i="1" s="1"/>
  <c r="F11" i="1"/>
  <c r="G11" i="1" s="1"/>
  <c r="K5" i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2" i="1"/>
  <c r="L22" i="1" s="1"/>
  <c r="L5" i="1" l="1"/>
  <c r="H5" i="1"/>
  <c r="I5" i="1" s="1"/>
  <c r="Q95" i="1"/>
  <c r="K21" i="1" l="1"/>
  <c r="L21" i="1" s="1"/>
  <c r="K20" i="1"/>
  <c r="L20" i="1" s="1"/>
  <c r="N24" i="1" l="1"/>
  <c r="N16" i="1"/>
  <c r="N8" i="1"/>
  <c r="N85" i="1"/>
  <c r="O85" i="1" s="1"/>
  <c r="N77" i="1"/>
  <c r="O77" i="1" s="1"/>
  <c r="N69" i="1"/>
  <c r="O69" i="1" s="1"/>
  <c r="N53" i="1"/>
  <c r="N45" i="1"/>
  <c r="N37" i="1"/>
  <c r="O37" i="1" s="1"/>
  <c r="N29" i="1"/>
  <c r="N21" i="1"/>
  <c r="N13" i="1"/>
  <c r="Q14" i="1"/>
  <c r="N83" i="1"/>
  <c r="O83" i="1" s="1"/>
  <c r="N75" i="1"/>
  <c r="O75" i="1" s="1"/>
  <c r="N67" i="1"/>
  <c r="O67" i="1" s="1"/>
  <c r="N59" i="1"/>
  <c r="O59" i="1" s="1"/>
  <c r="N51" i="1"/>
  <c r="N43" i="1"/>
  <c r="Q52" i="1" s="1"/>
  <c r="N35" i="1"/>
  <c r="O35" i="1" s="1"/>
  <c r="N27" i="1"/>
  <c r="N19" i="1"/>
  <c r="N11" i="1"/>
  <c r="N10" i="1"/>
  <c r="N79" i="1"/>
  <c r="O79" i="1" s="1"/>
  <c r="N71" i="1"/>
  <c r="O71" i="1" s="1"/>
  <c r="N63" i="1"/>
  <c r="O63" i="1" s="1"/>
  <c r="N55" i="1"/>
  <c r="N47" i="1"/>
  <c r="N39" i="1"/>
  <c r="N31" i="1"/>
  <c r="N23" i="1"/>
  <c r="N15" i="1"/>
  <c r="N7" i="1"/>
  <c r="N82" i="1"/>
  <c r="O82" i="1" s="1"/>
  <c r="N74" i="1"/>
  <c r="O74" i="1" s="1"/>
  <c r="N66" i="1"/>
  <c r="O66" i="1" s="1"/>
  <c r="N58" i="1"/>
  <c r="O58" i="1" s="1"/>
  <c r="N50" i="1"/>
  <c r="N42" i="1"/>
  <c r="N34" i="1"/>
  <c r="O34" i="1" s="1"/>
  <c r="N26" i="1"/>
  <c r="N18" i="1"/>
  <c r="N80" i="1"/>
  <c r="O80" i="1" s="1"/>
  <c r="N72" i="1"/>
  <c r="O72" i="1" s="1"/>
  <c r="N64" i="1"/>
  <c r="O64" i="1" s="1"/>
  <c r="N56" i="1"/>
  <c r="O56" i="1" s="1"/>
  <c r="N32" i="1"/>
  <c r="N48" i="1"/>
  <c r="N84" i="1"/>
  <c r="O84" i="1" s="1"/>
  <c r="N76" i="1"/>
  <c r="O76" i="1" s="1"/>
  <c r="N68" i="1"/>
  <c r="O68" i="1" s="1"/>
  <c r="N60" i="1"/>
  <c r="O60" i="1" s="1"/>
  <c r="N52" i="1"/>
  <c r="O44" i="1"/>
  <c r="N36" i="1"/>
  <c r="O36" i="1" s="1"/>
  <c r="N28" i="1"/>
  <c r="N20" i="1"/>
  <c r="N12" i="1"/>
  <c r="N81" i="1"/>
  <c r="O81" i="1" s="1"/>
  <c r="N73" i="1"/>
  <c r="O73" i="1" s="1"/>
  <c r="N65" i="1"/>
  <c r="O65" i="1" s="1"/>
  <c r="N57" i="1"/>
  <c r="O57" i="1" s="1"/>
  <c r="N49" i="1"/>
  <c r="N41" i="1"/>
  <c r="N33" i="1"/>
  <c r="N25" i="1"/>
  <c r="N17" i="1"/>
  <c r="N9" i="1"/>
  <c r="N40" i="1"/>
  <c r="N78" i="1"/>
  <c r="O78" i="1" s="1"/>
  <c r="N70" i="1"/>
  <c r="O70" i="1" s="1"/>
  <c r="N62" i="1"/>
  <c r="O62" i="1" s="1"/>
  <c r="N54" i="1"/>
  <c r="N46" i="1"/>
  <c r="N38" i="1"/>
  <c r="N30" i="1"/>
  <c r="N22" i="1"/>
  <c r="N14" i="1"/>
  <c r="N6" i="1"/>
  <c r="O50" i="1" l="1"/>
  <c r="H50" i="1"/>
  <c r="I50" i="1" s="1"/>
  <c r="O53" i="1"/>
  <c r="H53" i="1"/>
  <c r="I53" i="1" s="1"/>
  <c r="O52" i="1"/>
  <c r="H52" i="1"/>
  <c r="I52" i="1" s="1"/>
  <c r="O48" i="1"/>
  <c r="H48" i="1"/>
  <c r="I48" i="1" s="1"/>
  <c r="O47" i="1"/>
  <c r="H47" i="1"/>
  <c r="I47" i="1" s="1"/>
  <c r="O55" i="1"/>
  <c r="H55" i="1"/>
  <c r="I55" i="1" s="1"/>
  <c r="O49" i="1"/>
  <c r="H49" i="1"/>
  <c r="I49" i="1" s="1"/>
  <c r="O45" i="1"/>
  <c r="H45" i="1"/>
  <c r="I45" i="1" s="1"/>
  <c r="O46" i="1"/>
  <c r="H46" i="1"/>
  <c r="I46" i="1" s="1"/>
  <c r="O54" i="1"/>
  <c r="H54" i="1"/>
  <c r="I54" i="1" s="1"/>
  <c r="O51" i="1"/>
  <c r="H51" i="1"/>
  <c r="I51" i="1" s="1"/>
  <c r="O43" i="1"/>
  <c r="H43" i="1"/>
  <c r="I43" i="1" s="1"/>
  <c r="O42" i="1"/>
  <c r="H42" i="1"/>
  <c r="I42" i="1" s="1"/>
  <c r="Q23" i="1"/>
  <c r="O14" i="1"/>
  <c r="Q40" i="1"/>
  <c r="O31" i="1"/>
  <c r="Q20" i="1"/>
  <c r="O11" i="1"/>
  <c r="Q19" i="1"/>
  <c r="O10" i="1"/>
  <c r="O40" i="1"/>
  <c r="H40" i="1"/>
  <c r="I40" i="1" s="1"/>
  <c r="Q28" i="1"/>
  <c r="O19" i="1"/>
  <c r="Q39" i="1"/>
  <c r="O30" i="1"/>
  <c r="Q36" i="1"/>
  <c r="O27" i="1"/>
  <c r="Q15" i="1"/>
  <c r="O6" i="1"/>
  <c r="Q41" i="1"/>
  <c r="O32" i="1"/>
  <c r="Q18" i="1"/>
  <c r="O9" i="1"/>
  <c r="O38" i="1"/>
  <c r="H38" i="1"/>
  <c r="I38" i="1" s="1"/>
  <c r="Q26" i="1"/>
  <c r="O17" i="1"/>
  <c r="Q22" i="1"/>
  <c r="O13" i="1"/>
  <c r="Q34" i="1"/>
  <c r="O25" i="1"/>
  <c r="Q17" i="1"/>
  <c r="O8" i="1"/>
  <c r="Q42" i="1"/>
  <c r="O33" i="1"/>
  <c r="Q29" i="1"/>
  <c r="O20" i="1"/>
  <c r="Q35" i="1"/>
  <c r="O26" i="1"/>
  <c r="Q16" i="1"/>
  <c r="O7" i="1"/>
  <c r="Q38" i="1"/>
  <c r="O29" i="1"/>
  <c r="Q25" i="1"/>
  <c r="O16" i="1"/>
  <c r="Q32" i="1"/>
  <c r="O23" i="1"/>
  <c r="Q31" i="1"/>
  <c r="O22" i="1"/>
  <c r="O39" i="1"/>
  <c r="H39" i="1"/>
  <c r="I39" i="1" s="1"/>
  <c r="Q21" i="1"/>
  <c r="O12" i="1"/>
  <c r="Q27" i="1"/>
  <c r="O18" i="1"/>
  <c r="Q30" i="1"/>
  <c r="O21" i="1"/>
  <c r="O41" i="1"/>
  <c r="H41" i="1"/>
  <c r="I41" i="1" s="1"/>
  <c r="Q37" i="1"/>
  <c r="O28" i="1"/>
  <c r="Q24" i="1"/>
  <c r="O15" i="1"/>
  <c r="Q33" i="1"/>
  <c r="O24" i="1"/>
  <c r="Q49" i="1"/>
  <c r="Q87" i="1"/>
  <c r="Q61" i="1"/>
  <c r="Q80" i="1"/>
  <c r="Q76" i="1"/>
  <c r="Q70" i="1"/>
  <c r="Q50" i="1"/>
  <c r="H34" i="1"/>
  <c r="I34" i="1" s="1"/>
  <c r="Q43" i="1"/>
  <c r="Q58" i="1"/>
  <c r="Q77" i="1"/>
  <c r="Q65" i="1"/>
  <c r="Q51" i="1"/>
  <c r="Q92" i="1"/>
  <c r="Q86" i="1"/>
  <c r="Q84" i="1"/>
  <c r="Q66" i="1"/>
  <c r="Q73" i="1"/>
  <c r="Q59" i="1"/>
  <c r="Q94" i="1"/>
  <c r="Q47" i="1"/>
  <c r="Q55" i="1"/>
  <c r="Q74" i="1"/>
  <c r="Q93" i="1"/>
  <c r="Q81" i="1"/>
  <c r="Q67" i="1"/>
  <c r="Q48" i="1"/>
  <c r="H35" i="1"/>
  <c r="I35" i="1" s="1"/>
  <c r="Q44" i="1"/>
  <c r="Q69" i="1"/>
  <c r="Q88" i="1"/>
  <c r="Q85" i="1"/>
  <c r="Q63" i="1"/>
  <c r="Q82" i="1"/>
  <c r="Q57" i="1"/>
  <c r="Q89" i="1"/>
  <c r="Q75" i="1"/>
  <c r="Q56" i="1"/>
  <c r="H37" i="1"/>
  <c r="I37" i="1" s="1"/>
  <c r="Q46" i="1"/>
  <c r="Q71" i="1"/>
  <c r="Q90" i="1"/>
  <c r="H36" i="1"/>
  <c r="I36" i="1" s="1"/>
  <c r="Q45" i="1"/>
  <c r="Q83" i="1"/>
  <c r="Q64" i="1"/>
  <c r="Q60" i="1"/>
  <c r="Q54" i="1"/>
  <c r="Q78" i="1"/>
  <c r="Q79" i="1"/>
  <c r="Q53" i="1"/>
  <c r="Q91" i="1"/>
  <c r="Q72" i="1"/>
  <c r="Q68" i="1"/>
  <c r="Q62" i="1"/>
  <c r="H32" i="1"/>
  <c r="I32" i="1" s="1"/>
  <c r="H29" i="1"/>
  <c r="I29" i="1" s="1"/>
  <c r="H31" i="1"/>
  <c r="I31" i="1" s="1"/>
  <c r="H28" i="1"/>
  <c r="I28" i="1" s="1"/>
  <c r="H33" i="1"/>
  <c r="I33" i="1" s="1"/>
  <c r="H30" i="1"/>
  <c r="I30" i="1" s="1"/>
  <c r="H27" i="1"/>
  <c r="I27" i="1" s="1"/>
  <c r="H26" i="1"/>
  <c r="I26" i="1" s="1"/>
  <c r="H25" i="1"/>
  <c r="I25" i="1" s="1"/>
  <c r="H23" i="1"/>
  <c r="I23" i="1" s="1"/>
  <c r="H24" i="1"/>
  <c r="I24" i="1" s="1"/>
  <c r="H22" i="1"/>
  <c r="I22" i="1" s="1"/>
  <c r="H21" i="1"/>
  <c r="I21" i="1" s="1"/>
  <c r="H20" i="1"/>
  <c r="I20" i="1" s="1"/>
  <c r="H14" i="1"/>
  <c r="I14" i="1" s="1"/>
  <c r="H7" i="1"/>
  <c r="I7" i="1" s="1"/>
  <c r="H15" i="1"/>
  <c r="I15" i="1" s="1"/>
  <c r="H11" i="1"/>
  <c r="I11" i="1" s="1"/>
  <c r="H6" i="1"/>
  <c r="I6" i="1" s="1"/>
  <c r="H18" i="1"/>
  <c r="I18" i="1" s="1"/>
  <c r="H19" i="1"/>
  <c r="I19" i="1" s="1"/>
  <c r="H13" i="1"/>
  <c r="I13" i="1" s="1"/>
  <c r="H10" i="1"/>
  <c r="I10" i="1" s="1"/>
  <c r="H9" i="1"/>
  <c r="I9" i="1" s="1"/>
  <c r="H8" i="1"/>
  <c r="I8" i="1" s="1"/>
  <c r="H12" i="1"/>
  <c r="I12" i="1" s="1"/>
  <c r="H17" i="1"/>
  <c r="I17" i="1" s="1"/>
  <c r="H16" i="1"/>
  <c r="I16" i="1" s="1"/>
</calcChain>
</file>

<file path=xl/sharedStrings.xml><?xml version="1.0" encoding="utf-8"?>
<sst xmlns="http://schemas.openxmlformats.org/spreadsheetml/2006/main" count="24" uniqueCount="19">
  <si>
    <t>Día</t>
  </si>
  <si>
    <t>Real</t>
  </si>
  <si>
    <t>Proyección</t>
  </si>
  <si>
    <t>Total Contagiados</t>
  </si>
  <si>
    <t>Tope</t>
  </si>
  <si>
    <t>Tasa</t>
  </si>
  <si>
    <t>Número Total de Contagiados en Chile</t>
  </si>
  <si>
    <t>Nuevos Contagios</t>
  </si>
  <si>
    <t>Tasa Contagios</t>
  </si>
  <si>
    <t>Proyectado</t>
  </si>
  <si>
    <t>Diferencia Real-Proy)</t>
  </si>
  <si>
    <t>Personas</t>
  </si>
  <si>
    <t>%</t>
  </si>
  <si>
    <t>Proyeccion</t>
  </si>
  <si>
    <t>Nro Contagios</t>
  </si>
  <si>
    <t>Mortalidad</t>
  </si>
  <si>
    <t>Base</t>
  </si>
  <si>
    <t>Real Ajustado</t>
  </si>
  <si>
    <t>Fallecidos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</si>
</sst>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;[Red]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15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/>
    </xf>
    <xf numFmtId="3" fontId="0" fillId="0" borderId="0" xfId="1" applyNumberFormat="1" applyFont="1" applyAlignment="1">
      <alignment horizontal="center" vertical="center"/>
    </xf>
    <xf numFmtId="165" fontId="0" fillId="0" borderId="0" xfId="2" applyNumberFormat="1" applyFont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15" fontId="0" fillId="0" borderId="2" xfId="0" applyNumberFormat="1" applyBorder="1"/>
    <xf numFmtId="3" fontId="0" fillId="0" borderId="2" xfId="1" applyNumberFormat="1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/>
    </xf>
    <xf numFmtId="165" fontId="0" fillId="0" borderId="2" xfId="2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1" applyNumberFormat="1" applyFont="1" applyBorder="1" applyAlignment="1"/>
    <xf numFmtId="165" fontId="0" fillId="0" borderId="2" xfId="2" applyNumberFormat="1" applyFont="1" applyBorder="1"/>
    <xf numFmtId="0" fontId="0" fillId="0" borderId="1" xfId="0" applyBorder="1" applyAlignment="1">
      <alignment horizontal="center" vertical="center" wrapText="1"/>
    </xf>
    <xf numFmtId="165" fontId="0" fillId="0" borderId="0" xfId="2" applyNumberFormat="1" applyFont="1" applyBorder="1"/>
    <xf numFmtId="0" fontId="0" fillId="0" borderId="0" xfId="0" applyBorder="1"/>
    <xf numFmtId="3" fontId="0" fillId="2" borderId="2" xfId="0" applyNumberFormat="1" applyFill="1" applyBorder="1" applyAlignment="1">
      <alignment horizontal="center"/>
    </xf>
    <xf numFmtId="9" fontId="0" fillId="0" borderId="0" xfId="0" applyNumberFormat="1"/>
    <xf numFmtId="164" fontId="2" fillId="0" borderId="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5" fontId="0" fillId="0" borderId="0" xfId="2" applyNumberFormat="1" applyFont="1" applyBorder="1" applyAlignment="1">
      <alignment horizontal="center"/>
    </xf>
    <xf numFmtId="15" fontId="0" fillId="3" borderId="2" xfId="0" applyNumberFormat="1" applyFill="1" applyBorder="1"/>
    <xf numFmtId="3" fontId="0" fillId="3" borderId="2" xfId="1" applyNumberFormat="1" applyFont="1" applyFill="1" applyBorder="1" applyAlignment="1">
      <alignment horizontal="center" vertical="center"/>
    </xf>
    <xf numFmtId="3" fontId="0" fillId="3" borderId="0" xfId="1" applyNumberFormat="1" applyFont="1" applyFill="1" applyAlignment="1">
      <alignment horizontal="center" vertical="center"/>
    </xf>
    <xf numFmtId="165" fontId="0" fillId="3" borderId="2" xfId="2" applyNumberFormat="1" applyFont="1" applyFill="1" applyBorder="1" applyAlignment="1">
      <alignment horizontal="center"/>
    </xf>
    <xf numFmtId="166" fontId="0" fillId="3" borderId="0" xfId="0" applyNumberFormat="1" applyFill="1" applyAlignment="1">
      <alignment horizontal="center"/>
    </xf>
    <xf numFmtId="165" fontId="0" fillId="3" borderId="0" xfId="2" applyNumberFormat="1" applyFont="1" applyFill="1" applyAlignment="1">
      <alignment horizontal="center"/>
    </xf>
    <xf numFmtId="164" fontId="0" fillId="3" borderId="2" xfId="1" applyNumberFormat="1" applyFont="1" applyFill="1" applyBorder="1" applyAlignment="1"/>
    <xf numFmtId="165" fontId="0" fillId="3" borderId="2" xfId="2" applyNumberFormat="1" applyFont="1" applyFill="1" applyBorder="1"/>
    <xf numFmtId="0" fontId="0" fillId="3" borderId="0" xfId="0" applyFill="1"/>
    <xf numFmtId="164" fontId="0" fillId="0" borderId="1" xfId="1" applyNumberFormat="1" applyFont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10" fontId="0" fillId="0" borderId="0" xfId="2" applyNumberFormat="1" applyFont="1"/>
    <xf numFmtId="164" fontId="0" fillId="0" borderId="2" xfId="1" applyNumberFormat="1" applyFont="1" applyBorder="1"/>
    <xf numFmtId="164" fontId="0" fillId="2" borderId="2" xfId="1" applyNumberFormat="1" applyFont="1" applyFill="1" applyBorder="1"/>
    <xf numFmtId="164" fontId="0" fillId="3" borderId="2" xfId="1" applyNumberFormat="1" applyFont="1" applyFill="1" applyBorder="1"/>
    <xf numFmtId="164" fontId="0" fillId="0" borderId="3" xfId="1" applyNumberFormat="1" applyFont="1" applyBorder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3" borderId="2" xfId="1" applyNumberFormat="1" applyFont="1" applyFill="1" applyBorder="1" applyAlignment="1">
      <alignment horizontal="center"/>
    </xf>
    <xf numFmtId="166" fontId="0" fillId="3" borderId="2" xfId="0" applyNumberFormat="1" applyFill="1" applyBorder="1" applyAlignment="1">
      <alignment horizontal="center"/>
    </xf>
    <xf numFmtId="165" fontId="0" fillId="3" borderId="0" xfId="2" applyNumberFormat="1" applyFont="1" applyFill="1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164" fontId="2" fillId="0" borderId="1" xfId="1" applyNumberFormat="1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0" fillId="3" borderId="0" xfId="0" applyFill="1" applyAlignment="1">
      <alignment horizontal="center"/>
    </xf>
    <xf numFmtId="165" fontId="0" fillId="3" borderId="0" xfId="2" applyNumberFormat="1" applyFont="1" applyFill="1" applyBorder="1"/>
    <xf numFmtId="164" fontId="0" fillId="0" borderId="2" xfId="0" applyNumberFormat="1" applyBorder="1"/>
    <xf numFmtId="9" fontId="2" fillId="0" borderId="0" xfId="2" applyFont="1" applyBorder="1" applyAlignment="1">
      <alignment horizontal="center" vertical="center"/>
    </xf>
    <xf numFmtId="165" fontId="0" fillId="0" borderId="0" xfId="0" applyNumberFormat="1"/>
    <xf numFmtId="164" fontId="0" fillId="0" borderId="0" xfId="0" applyNumberFormat="1"/>
    <xf numFmtId="15" fontId="3" fillId="0" borderId="0" xfId="0" applyNumberFormat="1" applyFont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Evolución CoronaVirus</a:t>
            </a:r>
            <a:r>
              <a:rPr lang="en-US" b="1" baseline="0"/>
              <a:t> Chile</a:t>
            </a:r>
          </a:p>
          <a:p>
            <a:pPr>
              <a:defRPr/>
            </a:pPr>
            <a:r>
              <a:rPr lang="en-US" baseline="0"/>
              <a:t>Javier Fontecilla</a:t>
            </a:r>
            <a:endParaRPr lang="en-US"/>
          </a:p>
        </c:rich>
      </c:tx>
      <c:layout>
        <c:manualLayout>
          <c:xMode val="edge"/>
          <c:yMode val="edge"/>
          <c:x val="0.50074835339669443"/>
          <c:y val="1.2139811436228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25564930795274"/>
          <c:y val="6.3155593458604053E-2"/>
          <c:w val="0.89166675723501099"/>
          <c:h val="0.66021327938485008"/>
        </c:manualLayout>
      </c:layout>
      <c:lineChart>
        <c:grouping val="standard"/>
        <c:varyColors val="0"/>
        <c:ser>
          <c:idx val="0"/>
          <c:order val="0"/>
          <c:tx>
            <c:strRef>
              <c:f>Proyeccion!$C$3</c:f>
              <c:strCache>
                <c:ptCount val="1"/>
                <c:pt idx="0">
                  <c:v> Real Ajustado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Proyeccion!$A$4:$A$203</c:f>
              <c:numCache>
                <c:formatCode>d\-mmm\-yy</c:formatCode>
                <c:ptCount val="200"/>
                <c:pt idx="0">
                  <c:v>43940</c:v>
                </c:pt>
                <c:pt idx="1">
                  <c:v>43941</c:v>
                </c:pt>
                <c:pt idx="2">
                  <c:v>43942</c:v>
                </c:pt>
                <c:pt idx="3">
                  <c:v>43943</c:v>
                </c:pt>
                <c:pt idx="4">
                  <c:v>43944</c:v>
                </c:pt>
                <c:pt idx="5">
                  <c:v>43945</c:v>
                </c:pt>
                <c:pt idx="6">
                  <c:v>43946</c:v>
                </c:pt>
                <c:pt idx="7">
                  <c:v>43947</c:v>
                </c:pt>
                <c:pt idx="8">
                  <c:v>43948</c:v>
                </c:pt>
                <c:pt idx="9">
                  <c:v>43949</c:v>
                </c:pt>
                <c:pt idx="10">
                  <c:v>43950</c:v>
                </c:pt>
                <c:pt idx="11">
                  <c:v>43951</c:v>
                </c:pt>
                <c:pt idx="12">
                  <c:v>43952</c:v>
                </c:pt>
                <c:pt idx="13">
                  <c:v>43953</c:v>
                </c:pt>
                <c:pt idx="14">
                  <c:v>43954</c:v>
                </c:pt>
                <c:pt idx="15">
                  <c:v>43955</c:v>
                </c:pt>
                <c:pt idx="16">
                  <c:v>43956</c:v>
                </c:pt>
                <c:pt idx="17">
                  <c:v>43957</c:v>
                </c:pt>
                <c:pt idx="18">
                  <c:v>43958</c:v>
                </c:pt>
                <c:pt idx="19">
                  <c:v>43959</c:v>
                </c:pt>
                <c:pt idx="20">
                  <c:v>43960</c:v>
                </c:pt>
                <c:pt idx="21">
                  <c:v>43961</c:v>
                </c:pt>
                <c:pt idx="22">
                  <c:v>43962</c:v>
                </c:pt>
                <c:pt idx="23">
                  <c:v>43963</c:v>
                </c:pt>
                <c:pt idx="24">
                  <c:v>43964</c:v>
                </c:pt>
                <c:pt idx="25">
                  <c:v>43965</c:v>
                </c:pt>
                <c:pt idx="26">
                  <c:v>43966</c:v>
                </c:pt>
                <c:pt idx="27">
                  <c:v>43967</c:v>
                </c:pt>
                <c:pt idx="28">
                  <c:v>43968</c:v>
                </c:pt>
                <c:pt idx="29">
                  <c:v>43969</c:v>
                </c:pt>
                <c:pt idx="30">
                  <c:v>43970</c:v>
                </c:pt>
                <c:pt idx="31">
                  <c:v>43971</c:v>
                </c:pt>
                <c:pt idx="32">
                  <c:v>43972</c:v>
                </c:pt>
                <c:pt idx="33">
                  <c:v>43973</c:v>
                </c:pt>
                <c:pt idx="34">
                  <c:v>43974</c:v>
                </c:pt>
                <c:pt idx="35">
                  <c:v>43975</c:v>
                </c:pt>
                <c:pt idx="36">
                  <c:v>43976</c:v>
                </c:pt>
                <c:pt idx="37">
                  <c:v>43977</c:v>
                </c:pt>
                <c:pt idx="38">
                  <c:v>43978</c:v>
                </c:pt>
                <c:pt idx="39">
                  <c:v>43979</c:v>
                </c:pt>
                <c:pt idx="40">
                  <c:v>43980</c:v>
                </c:pt>
                <c:pt idx="41">
                  <c:v>43981</c:v>
                </c:pt>
                <c:pt idx="42">
                  <c:v>43982</c:v>
                </c:pt>
                <c:pt idx="43">
                  <c:v>43983</c:v>
                </c:pt>
                <c:pt idx="44">
                  <c:v>43984</c:v>
                </c:pt>
                <c:pt idx="45">
                  <c:v>43985</c:v>
                </c:pt>
                <c:pt idx="46">
                  <c:v>43986</c:v>
                </c:pt>
                <c:pt idx="47">
                  <c:v>43987</c:v>
                </c:pt>
                <c:pt idx="48">
                  <c:v>43988</c:v>
                </c:pt>
                <c:pt idx="49">
                  <c:v>43989</c:v>
                </c:pt>
                <c:pt idx="50">
                  <c:v>43990</c:v>
                </c:pt>
                <c:pt idx="51">
                  <c:v>43991</c:v>
                </c:pt>
                <c:pt idx="52">
                  <c:v>43992</c:v>
                </c:pt>
                <c:pt idx="53">
                  <c:v>43993</c:v>
                </c:pt>
                <c:pt idx="54">
                  <c:v>43994</c:v>
                </c:pt>
                <c:pt idx="55">
                  <c:v>43995</c:v>
                </c:pt>
                <c:pt idx="56">
                  <c:v>43996</c:v>
                </c:pt>
                <c:pt idx="57">
                  <c:v>43997</c:v>
                </c:pt>
                <c:pt idx="58">
                  <c:v>43998</c:v>
                </c:pt>
                <c:pt idx="59">
                  <c:v>43999</c:v>
                </c:pt>
                <c:pt idx="60">
                  <c:v>44000</c:v>
                </c:pt>
                <c:pt idx="61">
                  <c:v>44001</c:v>
                </c:pt>
                <c:pt idx="62">
                  <c:v>44002</c:v>
                </c:pt>
                <c:pt idx="63">
                  <c:v>44003</c:v>
                </c:pt>
                <c:pt idx="64">
                  <c:v>44004</c:v>
                </c:pt>
                <c:pt idx="65">
                  <c:v>44005</c:v>
                </c:pt>
                <c:pt idx="66">
                  <c:v>44006</c:v>
                </c:pt>
                <c:pt idx="67">
                  <c:v>44007</c:v>
                </c:pt>
                <c:pt idx="68">
                  <c:v>44008</c:v>
                </c:pt>
                <c:pt idx="69">
                  <c:v>44009</c:v>
                </c:pt>
                <c:pt idx="70">
                  <c:v>44010</c:v>
                </c:pt>
                <c:pt idx="71">
                  <c:v>44011</c:v>
                </c:pt>
                <c:pt idx="72">
                  <c:v>44012</c:v>
                </c:pt>
                <c:pt idx="73">
                  <c:v>44013</c:v>
                </c:pt>
                <c:pt idx="74">
                  <c:v>44014</c:v>
                </c:pt>
                <c:pt idx="75">
                  <c:v>44015</c:v>
                </c:pt>
                <c:pt idx="76">
                  <c:v>44016</c:v>
                </c:pt>
                <c:pt idx="77">
                  <c:v>44017</c:v>
                </c:pt>
                <c:pt idx="78">
                  <c:v>44018</c:v>
                </c:pt>
                <c:pt idx="79">
                  <c:v>44019</c:v>
                </c:pt>
                <c:pt idx="80">
                  <c:v>44020</c:v>
                </c:pt>
                <c:pt idx="81">
                  <c:v>44021</c:v>
                </c:pt>
                <c:pt idx="82">
                  <c:v>44022</c:v>
                </c:pt>
                <c:pt idx="83">
                  <c:v>44023</c:v>
                </c:pt>
                <c:pt idx="84">
                  <c:v>44024</c:v>
                </c:pt>
                <c:pt idx="85">
                  <c:v>44025</c:v>
                </c:pt>
                <c:pt idx="86">
                  <c:v>44026</c:v>
                </c:pt>
                <c:pt idx="87">
                  <c:v>44027</c:v>
                </c:pt>
                <c:pt idx="88">
                  <c:v>44028</c:v>
                </c:pt>
                <c:pt idx="89">
                  <c:v>44029</c:v>
                </c:pt>
                <c:pt idx="90">
                  <c:v>44030</c:v>
                </c:pt>
                <c:pt idx="91">
                  <c:v>44031</c:v>
                </c:pt>
                <c:pt idx="92">
                  <c:v>44032</c:v>
                </c:pt>
                <c:pt idx="93">
                  <c:v>44033</c:v>
                </c:pt>
                <c:pt idx="94">
                  <c:v>44034</c:v>
                </c:pt>
                <c:pt idx="95">
                  <c:v>44035</c:v>
                </c:pt>
                <c:pt idx="96">
                  <c:v>44036</c:v>
                </c:pt>
                <c:pt idx="97">
                  <c:v>44037</c:v>
                </c:pt>
                <c:pt idx="98">
                  <c:v>44038</c:v>
                </c:pt>
                <c:pt idx="99">
                  <c:v>44039</c:v>
                </c:pt>
                <c:pt idx="100">
                  <c:v>44040</c:v>
                </c:pt>
                <c:pt idx="101">
                  <c:v>44041</c:v>
                </c:pt>
                <c:pt idx="102">
                  <c:v>44042</c:v>
                </c:pt>
                <c:pt idx="103">
                  <c:v>44043</c:v>
                </c:pt>
                <c:pt idx="104">
                  <c:v>44044</c:v>
                </c:pt>
                <c:pt idx="105">
                  <c:v>44045</c:v>
                </c:pt>
                <c:pt idx="106">
                  <c:v>44046</c:v>
                </c:pt>
                <c:pt idx="107">
                  <c:v>44047</c:v>
                </c:pt>
                <c:pt idx="108">
                  <c:v>44048</c:v>
                </c:pt>
                <c:pt idx="109">
                  <c:v>44049</c:v>
                </c:pt>
                <c:pt idx="110">
                  <c:v>44050</c:v>
                </c:pt>
                <c:pt idx="111">
                  <c:v>44051</c:v>
                </c:pt>
                <c:pt idx="112">
                  <c:v>44052</c:v>
                </c:pt>
                <c:pt idx="113">
                  <c:v>44053</c:v>
                </c:pt>
                <c:pt idx="114">
                  <c:v>44054</c:v>
                </c:pt>
                <c:pt idx="115">
                  <c:v>44055</c:v>
                </c:pt>
                <c:pt idx="116">
                  <c:v>44056</c:v>
                </c:pt>
                <c:pt idx="117">
                  <c:v>44057</c:v>
                </c:pt>
                <c:pt idx="118">
                  <c:v>44058</c:v>
                </c:pt>
                <c:pt idx="119">
                  <c:v>44059</c:v>
                </c:pt>
                <c:pt idx="120">
                  <c:v>44060</c:v>
                </c:pt>
                <c:pt idx="121">
                  <c:v>44061</c:v>
                </c:pt>
                <c:pt idx="122">
                  <c:v>44062</c:v>
                </c:pt>
                <c:pt idx="123">
                  <c:v>44063</c:v>
                </c:pt>
                <c:pt idx="124">
                  <c:v>44064</c:v>
                </c:pt>
                <c:pt idx="125">
                  <c:v>44065</c:v>
                </c:pt>
                <c:pt idx="126">
                  <c:v>44066</c:v>
                </c:pt>
                <c:pt idx="127">
                  <c:v>44067</c:v>
                </c:pt>
                <c:pt idx="128">
                  <c:v>44068</c:v>
                </c:pt>
                <c:pt idx="129">
                  <c:v>44069</c:v>
                </c:pt>
                <c:pt idx="130">
                  <c:v>44070</c:v>
                </c:pt>
                <c:pt idx="131">
                  <c:v>44071</c:v>
                </c:pt>
                <c:pt idx="132">
                  <c:v>44072</c:v>
                </c:pt>
                <c:pt idx="133">
                  <c:v>44073</c:v>
                </c:pt>
                <c:pt idx="134">
                  <c:v>44074</c:v>
                </c:pt>
                <c:pt idx="135">
                  <c:v>44075</c:v>
                </c:pt>
                <c:pt idx="136">
                  <c:v>44076</c:v>
                </c:pt>
                <c:pt idx="137">
                  <c:v>44077</c:v>
                </c:pt>
                <c:pt idx="138">
                  <c:v>44078</c:v>
                </c:pt>
                <c:pt idx="139">
                  <c:v>44079</c:v>
                </c:pt>
                <c:pt idx="140">
                  <c:v>44080</c:v>
                </c:pt>
                <c:pt idx="141">
                  <c:v>44081</c:v>
                </c:pt>
                <c:pt idx="142">
                  <c:v>44082</c:v>
                </c:pt>
                <c:pt idx="143">
                  <c:v>44083</c:v>
                </c:pt>
                <c:pt idx="144">
                  <c:v>44084</c:v>
                </c:pt>
                <c:pt idx="145">
                  <c:v>44085</c:v>
                </c:pt>
                <c:pt idx="146">
                  <c:v>44086</c:v>
                </c:pt>
                <c:pt idx="147">
                  <c:v>44087</c:v>
                </c:pt>
                <c:pt idx="148">
                  <c:v>44088</c:v>
                </c:pt>
                <c:pt idx="149">
                  <c:v>44089</c:v>
                </c:pt>
                <c:pt idx="150">
                  <c:v>44090</c:v>
                </c:pt>
                <c:pt idx="151">
                  <c:v>44091</c:v>
                </c:pt>
                <c:pt idx="152">
                  <c:v>44092</c:v>
                </c:pt>
                <c:pt idx="153">
                  <c:v>44093</c:v>
                </c:pt>
                <c:pt idx="154">
                  <c:v>44094</c:v>
                </c:pt>
                <c:pt idx="155">
                  <c:v>44095</c:v>
                </c:pt>
                <c:pt idx="156">
                  <c:v>44096</c:v>
                </c:pt>
                <c:pt idx="157">
                  <c:v>44097</c:v>
                </c:pt>
                <c:pt idx="158">
                  <c:v>44098</c:v>
                </c:pt>
                <c:pt idx="159">
                  <c:v>44099</c:v>
                </c:pt>
                <c:pt idx="160">
                  <c:v>44100</c:v>
                </c:pt>
                <c:pt idx="161">
                  <c:v>44101</c:v>
                </c:pt>
                <c:pt idx="162">
                  <c:v>44102</c:v>
                </c:pt>
                <c:pt idx="163">
                  <c:v>44103</c:v>
                </c:pt>
                <c:pt idx="164">
                  <c:v>44104</c:v>
                </c:pt>
                <c:pt idx="165">
                  <c:v>44105</c:v>
                </c:pt>
                <c:pt idx="166">
                  <c:v>44106</c:v>
                </c:pt>
                <c:pt idx="167">
                  <c:v>44107</c:v>
                </c:pt>
                <c:pt idx="168">
                  <c:v>44108</c:v>
                </c:pt>
                <c:pt idx="169">
                  <c:v>44109</c:v>
                </c:pt>
                <c:pt idx="170">
                  <c:v>44110</c:v>
                </c:pt>
                <c:pt idx="171">
                  <c:v>44111</c:v>
                </c:pt>
                <c:pt idx="172">
                  <c:v>44112</c:v>
                </c:pt>
                <c:pt idx="173">
                  <c:v>44113</c:v>
                </c:pt>
                <c:pt idx="174">
                  <c:v>44114</c:v>
                </c:pt>
                <c:pt idx="175">
                  <c:v>44115</c:v>
                </c:pt>
                <c:pt idx="176">
                  <c:v>44116</c:v>
                </c:pt>
                <c:pt idx="177">
                  <c:v>44117</c:v>
                </c:pt>
                <c:pt idx="178">
                  <c:v>44118</c:v>
                </c:pt>
                <c:pt idx="179">
                  <c:v>44119</c:v>
                </c:pt>
                <c:pt idx="180">
                  <c:v>44120</c:v>
                </c:pt>
                <c:pt idx="181">
                  <c:v>44121</c:v>
                </c:pt>
                <c:pt idx="182">
                  <c:v>44122</c:v>
                </c:pt>
                <c:pt idx="183">
                  <c:v>44123</c:v>
                </c:pt>
                <c:pt idx="184">
                  <c:v>44124</c:v>
                </c:pt>
                <c:pt idx="185">
                  <c:v>44125</c:v>
                </c:pt>
                <c:pt idx="186">
                  <c:v>44126</c:v>
                </c:pt>
                <c:pt idx="187">
                  <c:v>44127</c:v>
                </c:pt>
                <c:pt idx="188">
                  <c:v>44128</c:v>
                </c:pt>
                <c:pt idx="189">
                  <c:v>44129</c:v>
                </c:pt>
                <c:pt idx="190">
                  <c:v>44130</c:v>
                </c:pt>
                <c:pt idx="191">
                  <c:v>44131</c:v>
                </c:pt>
                <c:pt idx="192">
                  <c:v>44132</c:v>
                </c:pt>
                <c:pt idx="193">
                  <c:v>44133</c:v>
                </c:pt>
                <c:pt idx="194">
                  <c:v>44134</c:v>
                </c:pt>
                <c:pt idx="195">
                  <c:v>44135</c:v>
                </c:pt>
                <c:pt idx="196">
                  <c:v>44136</c:v>
                </c:pt>
                <c:pt idx="197">
                  <c:v>44137</c:v>
                </c:pt>
                <c:pt idx="198">
                  <c:v>44138</c:v>
                </c:pt>
                <c:pt idx="199">
                  <c:v>44139</c:v>
                </c:pt>
              </c:numCache>
            </c:numRef>
          </c:cat>
          <c:val>
            <c:numRef>
              <c:f>Proyeccion!$C$4:$C$203</c:f>
              <c:numCache>
                <c:formatCode>#,##0</c:formatCode>
                <c:ptCount val="200"/>
                <c:pt idx="0">
                  <c:v>88</c:v>
                </c:pt>
                <c:pt idx="1">
                  <c:v>507</c:v>
                </c:pt>
                <c:pt idx="2">
                  <c:v>832</c:v>
                </c:pt>
                <c:pt idx="3">
                  <c:v>1296</c:v>
                </c:pt>
                <c:pt idx="4">
                  <c:v>1812</c:v>
                </c:pt>
                <c:pt idx="5">
                  <c:v>2306</c:v>
                </c:pt>
                <c:pt idx="6">
                  <c:v>2858</c:v>
                </c:pt>
                <c:pt idx="7">
                  <c:v>3331</c:v>
                </c:pt>
                <c:pt idx="8">
                  <c:v>3813</c:v>
                </c:pt>
                <c:pt idx="9">
                  <c:v>4365</c:v>
                </c:pt>
                <c:pt idx="10">
                  <c:v>4885</c:v>
                </c:pt>
                <c:pt idx="11">
                  <c:v>5665</c:v>
                </c:pt>
                <c:pt idx="12">
                  <c:v>7008</c:v>
                </c:pt>
                <c:pt idx="13">
                  <c:v>8435</c:v>
                </c:pt>
                <c:pt idx="14">
                  <c:v>9663</c:v>
                </c:pt>
                <c:pt idx="15">
                  <c:v>10643</c:v>
                </c:pt>
                <c:pt idx="16">
                  <c:v>12016</c:v>
                </c:pt>
                <c:pt idx="17">
                  <c:v>13048</c:v>
                </c:pt>
                <c:pt idx="18">
                  <c:v>14581</c:v>
                </c:pt>
                <c:pt idx="19">
                  <c:v>15972</c:v>
                </c:pt>
                <c:pt idx="20">
                  <c:v>17219</c:v>
                </c:pt>
                <c:pt idx="21">
                  <c:v>18866</c:v>
                </c:pt>
                <c:pt idx="22">
                  <c:v>20063</c:v>
                </c:pt>
                <c:pt idx="23">
                  <c:v>21721</c:v>
                </c:pt>
                <c:pt idx="24">
                  <c:v>24381</c:v>
                </c:pt>
                <c:pt idx="25">
                  <c:v>27040</c:v>
                </c:pt>
                <c:pt idx="26">
                  <c:v>29542</c:v>
                </c:pt>
                <c:pt idx="27">
                  <c:v>31428</c:v>
                </c:pt>
                <c:pt idx="28">
                  <c:v>33781</c:v>
                </c:pt>
                <c:pt idx="29">
                  <c:v>36059</c:v>
                </c:pt>
                <c:pt idx="30">
                  <c:v>39579</c:v>
                </c:pt>
                <c:pt idx="31">
                  <c:v>43617</c:v>
                </c:pt>
                <c:pt idx="32">
                  <c:v>47571</c:v>
                </c:pt>
                <c:pt idx="33">
                  <c:v>51847</c:v>
                </c:pt>
                <c:pt idx="34">
                  <c:v>55393</c:v>
                </c:pt>
                <c:pt idx="35">
                  <c:v>59102</c:v>
                </c:pt>
                <c:pt idx="36">
                  <c:v>63997</c:v>
                </c:pt>
                <c:pt idx="37">
                  <c:v>67961</c:v>
                </c:pt>
                <c:pt idx="38">
                  <c:v>72289</c:v>
                </c:pt>
                <c:pt idx="39">
                  <c:v>76943</c:v>
                </c:pt>
                <c:pt idx="40">
                  <c:v>80638</c:v>
                </c:pt>
                <c:pt idx="41">
                  <c:v>84858</c:v>
                </c:pt>
                <c:pt idx="42">
                  <c:v>89688</c:v>
                </c:pt>
                <c:pt idx="43">
                  <c:v>95159</c:v>
                </c:pt>
                <c:pt idx="44">
                  <c:v>98686</c:v>
                </c:pt>
                <c:pt idx="45">
                  <c:v>103628</c:v>
                </c:pt>
                <c:pt idx="46">
                  <c:v>108292</c:v>
                </c:pt>
                <c:pt idx="47">
                  <c:v>112499</c:v>
                </c:pt>
                <c:pt idx="48">
                  <c:v>117745</c:v>
                </c:pt>
                <c:pt idx="49">
                  <c:v>124150</c:v>
                </c:pt>
                <c:pt idx="50">
                  <c:v>128846</c:v>
                </c:pt>
                <c:pt idx="51">
                  <c:v>132759</c:v>
                </c:pt>
                <c:pt idx="52">
                  <c:v>138496</c:v>
                </c:pt>
                <c:pt idx="53">
                  <c:v>144092</c:v>
                </c:pt>
                <c:pt idx="54">
                  <c:v>150846</c:v>
                </c:pt>
                <c:pt idx="55">
                  <c:v>157355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9-4313-8D7A-906B575193B1}"/>
            </c:ext>
          </c:extLst>
        </c:ser>
        <c:ser>
          <c:idx val="1"/>
          <c:order val="1"/>
          <c:tx>
            <c:strRef>
              <c:f>Proyeccion!$D$3</c:f>
              <c:strCache>
                <c:ptCount val="1"/>
                <c:pt idx="0">
                  <c:v> Proyección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Proyeccion!$A$4:$A$203</c:f>
              <c:numCache>
                <c:formatCode>d\-mmm\-yy</c:formatCode>
                <c:ptCount val="200"/>
                <c:pt idx="0">
                  <c:v>43940</c:v>
                </c:pt>
                <c:pt idx="1">
                  <c:v>43941</c:v>
                </c:pt>
                <c:pt idx="2">
                  <c:v>43942</c:v>
                </c:pt>
                <c:pt idx="3">
                  <c:v>43943</c:v>
                </c:pt>
                <c:pt idx="4">
                  <c:v>43944</c:v>
                </c:pt>
                <c:pt idx="5">
                  <c:v>43945</c:v>
                </c:pt>
                <c:pt idx="6">
                  <c:v>43946</c:v>
                </c:pt>
                <c:pt idx="7">
                  <c:v>43947</c:v>
                </c:pt>
                <c:pt idx="8">
                  <c:v>43948</c:v>
                </c:pt>
                <c:pt idx="9">
                  <c:v>43949</c:v>
                </c:pt>
                <c:pt idx="10">
                  <c:v>43950</c:v>
                </c:pt>
                <c:pt idx="11">
                  <c:v>43951</c:v>
                </c:pt>
                <c:pt idx="12">
                  <c:v>43952</c:v>
                </c:pt>
                <c:pt idx="13">
                  <c:v>43953</c:v>
                </c:pt>
                <c:pt idx="14">
                  <c:v>43954</c:v>
                </c:pt>
                <c:pt idx="15">
                  <c:v>43955</c:v>
                </c:pt>
                <c:pt idx="16">
                  <c:v>43956</c:v>
                </c:pt>
                <c:pt idx="17">
                  <c:v>43957</c:v>
                </c:pt>
                <c:pt idx="18">
                  <c:v>43958</c:v>
                </c:pt>
                <c:pt idx="19">
                  <c:v>43959</c:v>
                </c:pt>
                <c:pt idx="20">
                  <c:v>43960</c:v>
                </c:pt>
                <c:pt idx="21">
                  <c:v>43961</c:v>
                </c:pt>
                <c:pt idx="22">
                  <c:v>43962</c:v>
                </c:pt>
                <c:pt idx="23">
                  <c:v>43963</c:v>
                </c:pt>
                <c:pt idx="24">
                  <c:v>43964</c:v>
                </c:pt>
                <c:pt idx="25">
                  <c:v>43965</c:v>
                </c:pt>
                <c:pt idx="26">
                  <c:v>43966</c:v>
                </c:pt>
                <c:pt idx="27">
                  <c:v>43967</c:v>
                </c:pt>
                <c:pt idx="28">
                  <c:v>43968</c:v>
                </c:pt>
                <c:pt idx="29">
                  <c:v>43969</c:v>
                </c:pt>
                <c:pt idx="30">
                  <c:v>43970</c:v>
                </c:pt>
                <c:pt idx="31">
                  <c:v>43971</c:v>
                </c:pt>
                <c:pt idx="32">
                  <c:v>43972</c:v>
                </c:pt>
                <c:pt idx="33">
                  <c:v>43973</c:v>
                </c:pt>
                <c:pt idx="34">
                  <c:v>43974</c:v>
                </c:pt>
                <c:pt idx="35">
                  <c:v>43975</c:v>
                </c:pt>
                <c:pt idx="36">
                  <c:v>43976</c:v>
                </c:pt>
                <c:pt idx="37">
                  <c:v>43977</c:v>
                </c:pt>
                <c:pt idx="38">
                  <c:v>43978</c:v>
                </c:pt>
                <c:pt idx="39">
                  <c:v>43979</c:v>
                </c:pt>
                <c:pt idx="40">
                  <c:v>43980</c:v>
                </c:pt>
                <c:pt idx="41">
                  <c:v>43981</c:v>
                </c:pt>
                <c:pt idx="42">
                  <c:v>43982</c:v>
                </c:pt>
                <c:pt idx="43">
                  <c:v>43983</c:v>
                </c:pt>
                <c:pt idx="44">
                  <c:v>43984</c:v>
                </c:pt>
                <c:pt idx="45">
                  <c:v>43985</c:v>
                </c:pt>
                <c:pt idx="46">
                  <c:v>43986</c:v>
                </c:pt>
                <c:pt idx="47">
                  <c:v>43987</c:v>
                </c:pt>
                <c:pt idx="48">
                  <c:v>43988</c:v>
                </c:pt>
                <c:pt idx="49">
                  <c:v>43989</c:v>
                </c:pt>
                <c:pt idx="50">
                  <c:v>43990</c:v>
                </c:pt>
                <c:pt idx="51">
                  <c:v>43991</c:v>
                </c:pt>
                <c:pt idx="52">
                  <c:v>43992</c:v>
                </c:pt>
                <c:pt idx="53">
                  <c:v>43993</c:v>
                </c:pt>
                <c:pt idx="54">
                  <c:v>43994</c:v>
                </c:pt>
                <c:pt idx="55">
                  <c:v>43995</c:v>
                </c:pt>
                <c:pt idx="56">
                  <c:v>43996</c:v>
                </c:pt>
                <c:pt idx="57">
                  <c:v>43997</c:v>
                </c:pt>
                <c:pt idx="58">
                  <c:v>43998</c:v>
                </c:pt>
                <c:pt idx="59">
                  <c:v>43999</c:v>
                </c:pt>
                <c:pt idx="60">
                  <c:v>44000</c:v>
                </c:pt>
                <c:pt idx="61">
                  <c:v>44001</c:v>
                </c:pt>
                <c:pt idx="62">
                  <c:v>44002</c:v>
                </c:pt>
                <c:pt idx="63">
                  <c:v>44003</c:v>
                </c:pt>
                <c:pt idx="64">
                  <c:v>44004</c:v>
                </c:pt>
                <c:pt idx="65">
                  <c:v>44005</c:v>
                </c:pt>
                <c:pt idx="66">
                  <c:v>44006</c:v>
                </c:pt>
                <c:pt idx="67">
                  <c:v>44007</c:v>
                </c:pt>
                <c:pt idx="68">
                  <c:v>44008</c:v>
                </c:pt>
                <c:pt idx="69">
                  <c:v>44009</c:v>
                </c:pt>
                <c:pt idx="70">
                  <c:v>44010</c:v>
                </c:pt>
                <c:pt idx="71">
                  <c:v>44011</c:v>
                </c:pt>
                <c:pt idx="72">
                  <c:v>44012</c:v>
                </c:pt>
                <c:pt idx="73">
                  <c:v>44013</c:v>
                </c:pt>
                <c:pt idx="74">
                  <c:v>44014</c:v>
                </c:pt>
                <c:pt idx="75">
                  <c:v>44015</c:v>
                </c:pt>
                <c:pt idx="76">
                  <c:v>44016</c:v>
                </c:pt>
                <c:pt idx="77">
                  <c:v>44017</c:v>
                </c:pt>
                <c:pt idx="78">
                  <c:v>44018</c:v>
                </c:pt>
                <c:pt idx="79">
                  <c:v>44019</c:v>
                </c:pt>
                <c:pt idx="80">
                  <c:v>44020</c:v>
                </c:pt>
                <c:pt idx="81">
                  <c:v>44021</c:v>
                </c:pt>
                <c:pt idx="82">
                  <c:v>44022</c:v>
                </c:pt>
                <c:pt idx="83">
                  <c:v>44023</c:v>
                </c:pt>
                <c:pt idx="84">
                  <c:v>44024</c:v>
                </c:pt>
                <c:pt idx="85">
                  <c:v>44025</c:v>
                </c:pt>
                <c:pt idx="86">
                  <c:v>44026</c:v>
                </c:pt>
                <c:pt idx="87">
                  <c:v>44027</c:v>
                </c:pt>
                <c:pt idx="88">
                  <c:v>44028</c:v>
                </c:pt>
                <c:pt idx="89">
                  <c:v>44029</c:v>
                </c:pt>
                <c:pt idx="90">
                  <c:v>44030</c:v>
                </c:pt>
                <c:pt idx="91">
                  <c:v>44031</c:v>
                </c:pt>
                <c:pt idx="92">
                  <c:v>44032</c:v>
                </c:pt>
                <c:pt idx="93">
                  <c:v>44033</c:v>
                </c:pt>
                <c:pt idx="94">
                  <c:v>44034</c:v>
                </c:pt>
                <c:pt idx="95">
                  <c:v>44035</c:v>
                </c:pt>
                <c:pt idx="96">
                  <c:v>44036</c:v>
                </c:pt>
                <c:pt idx="97">
                  <c:v>44037</c:v>
                </c:pt>
                <c:pt idx="98">
                  <c:v>44038</c:v>
                </c:pt>
                <c:pt idx="99">
                  <c:v>44039</c:v>
                </c:pt>
                <c:pt idx="100">
                  <c:v>44040</c:v>
                </c:pt>
                <c:pt idx="101">
                  <c:v>44041</c:v>
                </c:pt>
                <c:pt idx="102">
                  <c:v>44042</c:v>
                </c:pt>
                <c:pt idx="103">
                  <c:v>44043</c:v>
                </c:pt>
                <c:pt idx="104">
                  <c:v>44044</c:v>
                </c:pt>
                <c:pt idx="105">
                  <c:v>44045</c:v>
                </c:pt>
                <c:pt idx="106">
                  <c:v>44046</c:v>
                </c:pt>
                <c:pt idx="107">
                  <c:v>44047</c:v>
                </c:pt>
                <c:pt idx="108">
                  <c:v>44048</c:v>
                </c:pt>
                <c:pt idx="109">
                  <c:v>44049</c:v>
                </c:pt>
                <c:pt idx="110">
                  <c:v>44050</c:v>
                </c:pt>
                <c:pt idx="111">
                  <c:v>44051</c:v>
                </c:pt>
                <c:pt idx="112">
                  <c:v>44052</c:v>
                </c:pt>
                <c:pt idx="113">
                  <c:v>44053</c:v>
                </c:pt>
                <c:pt idx="114">
                  <c:v>44054</c:v>
                </c:pt>
                <c:pt idx="115">
                  <c:v>44055</c:v>
                </c:pt>
                <c:pt idx="116">
                  <c:v>44056</c:v>
                </c:pt>
                <c:pt idx="117">
                  <c:v>44057</c:v>
                </c:pt>
                <c:pt idx="118">
                  <c:v>44058</c:v>
                </c:pt>
                <c:pt idx="119">
                  <c:v>44059</c:v>
                </c:pt>
                <c:pt idx="120">
                  <c:v>44060</c:v>
                </c:pt>
                <c:pt idx="121">
                  <c:v>44061</c:v>
                </c:pt>
                <c:pt idx="122">
                  <c:v>44062</c:v>
                </c:pt>
                <c:pt idx="123">
                  <c:v>44063</c:v>
                </c:pt>
                <c:pt idx="124">
                  <c:v>44064</c:v>
                </c:pt>
                <c:pt idx="125">
                  <c:v>44065</c:v>
                </c:pt>
                <c:pt idx="126">
                  <c:v>44066</c:v>
                </c:pt>
                <c:pt idx="127">
                  <c:v>44067</c:v>
                </c:pt>
                <c:pt idx="128">
                  <c:v>44068</c:v>
                </c:pt>
                <c:pt idx="129">
                  <c:v>44069</c:v>
                </c:pt>
                <c:pt idx="130">
                  <c:v>44070</c:v>
                </c:pt>
                <c:pt idx="131">
                  <c:v>44071</c:v>
                </c:pt>
                <c:pt idx="132">
                  <c:v>44072</c:v>
                </c:pt>
                <c:pt idx="133">
                  <c:v>44073</c:v>
                </c:pt>
                <c:pt idx="134">
                  <c:v>44074</c:v>
                </c:pt>
                <c:pt idx="135">
                  <c:v>44075</c:v>
                </c:pt>
                <c:pt idx="136">
                  <c:v>44076</c:v>
                </c:pt>
                <c:pt idx="137">
                  <c:v>44077</c:v>
                </c:pt>
                <c:pt idx="138">
                  <c:v>44078</c:v>
                </c:pt>
                <c:pt idx="139">
                  <c:v>44079</c:v>
                </c:pt>
                <c:pt idx="140">
                  <c:v>44080</c:v>
                </c:pt>
                <c:pt idx="141">
                  <c:v>44081</c:v>
                </c:pt>
                <c:pt idx="142">
                  <c:v>44082</c:v>
                </c:pt>
                <c:pt idx="143">
                  <c:v>44083</c:v>
                </c:pt>
                <c:pt idx="144">
                  <c:v>44084</c:v>
                </c:pt>
                <c:pt idx="145">
                  <c:v>44085</c:v>
                </c:pt>
                <c:pt idx="146">
                  <c:v>44086</c:v>
                </c:pt>
                <c:pt idx="147">
                  <c:v>44087</c:v>
                </c:pt>
                <c:pt idx="148">
                  <c:v>44088</c:v>
                </c:pt>
                <c:pt idx="149">
                  <c:v>44089</c:v>
                </c:pt>
                <c:pt idx="150">
                  <c:v>44090</c:v>
                </c:pt>
                <c:pt idx="151">
                  <c:v>44091</c:v>
                </c:pt>
                <c:pt idx="152">
                  <c:v>44092</c:v>
                </c:pt>
                <c:pt idx="153">
                  <c:v>44093</c:v>
                </c:pt>
                <c:pt idx="154">
                  <c:v>44094</c:v>
                </c:pt>
                <c:pt idx="155">
                  <c:v>44095</c:v>
                </c:pt>
                <c:pt idx="156">
                  <c:v>44096</c:v>
                </c:pt>
                <c:pt idx="157">
                  <c:v>44097</c:v>
                </c:pt>
                <c:pt idx="158">
                  <c:v>44098</c:v>
                </c:pt>
                <c:pt idx="159">
                  <c:v>44099</c:v>
                </c:pt>
                <c:pt idx="160">
                  <c:v>44100</c:v>
                </c:pt>
                <c:pt idx="161">
                  <c:v>44101</c:v>
                </c:pt>
                <c:pt idx="162">
                  <c:v>44102</c:v>
                </c:pt>
                <c:pt idx="163">
                  <c:v>44103</c:v>
                </c:pt>
                <c:pt idx="164">
                  <c:v>44104</c:v>
                </c:pt>
                <c:pt idx="165">
                  <c:v>44105</c:v>
                </c:pt>
                <c:pt idx="166">
                  <c:v>44106</c:v>
                </c:pt>
                <c:pt idx="167">
                  <c:v>44107</c:v>
                </c:pt>
                <c:pt idx="168">
                  <c:v>44108</c:v>
                </c:pt>
                <c:pt idx="169">
                  <c:v>44109</c:v>
                </c:pt>
                <c:pt idx="170">
                  <c:v>44110</c:v>
                </c:pt>
                <c:pt idx="171">
                  <c:v>44111</c:v>
                </c:pt>
                <c:pt idx="172">
                  <c:v>44112</c:v>
                </c:pt>
                <c:pt idx="173">
                  <c:v>44113</c:v>
                </c:pt>
                <c:pt idx="174">
                  <c:v>44114</c:v>
                </c:pt>
                <c:pt idx="175">
                  <c:v>44115</c:v>
                </c:pt>
                <c:pt idx="176">
                  <c:v>44116</c:v>
                </c:pt>
                <c:pt idx="177">
                  <c:v>44117</c:v>
                </c:pt>
                <c:pt idx="178">
                  <c:v>44118</c:v>
                </c:pt>
                <c:pt idx="179">
                  <c:v>44119</c:v>
                </c:pt>
                <c:pt idx="180">
                  <c:v>44120</c:v>
                </c:pt>
                <c:pt idx="181">
                  <c:v>44121</c:v>
                </c:pt>
                <c:pt idx="182">
                  <c:v>44122</c:v>
                </c:pt>
                <c:pt idx="183">
                  <c:v>44123</c:v>
                </c:pt>
                <c:pt idx="184">
                  <c:v>44124</c:v>
                </c:pt>
                <c:pt idx="185">
                  <c:v>44125</c:v>
                </c:pt>
                <c:pt idx="186">
                  <c:v>44126</c:v>
                </c:pt>
                <c:pt idx="187">
                  <c:v>44127</c:v>
                </c:pt>
                <c:pt idx="188">
                  <c:v>44128</c:v>
                </c:pt>
                <c:pt idx="189">
                  <c:v>44129</c:v>
                </c:pt>
                <c:pt idx="190">
                  <c:v>44130</c:v>
                </c:pt>
                <c:pt idx="191">
                  <c:v>44131</c:v>
                </c:pt>
                <c:pt idx="192">
                  <c:v>44132</c:v>
                </c:pt>
                <c:pt idx="193">
                  <c:v>44133</c:v>
                </c:pt>
                <c:pt idx="194">
                  <c:v>44134</c:v>
                </c:pt>
                <c:pt idx="195">
                  <c:v>44135</c:v>
                </c:pt>
                <c:pt idx="196">
                  <c:v>44136</c:v>
                </c:pt>
                <c:pt idx="197">
                  <c:v>44137</c:v>
                </c:pt>
                <c:pt idx="198">
                  <c:v>44138</c:v>
                </c:pt>
                <c:pt idx="199">
                  <c:v>44139</c:v>
                </c:pt>
              </c:numCache>
            </c:numRef>
          </c:cat>
          <c:val>
            <c:numRef>
              <c:f>Proyeccion!$D$4:$D$203</c:f>
              <c:numCache>
                <c:formatCode>#,##0</c:formatCode>
                <c:ptCount val="200"/>
                <c:pt idx="0">
                  <c:v>50</c:v>
                </c:pt>
                <c:pt idx="1">
                  <c:v>72</c:v>
                </c:pt>
                <c:pt idx="2">
                  <c:v>102</c:v>
                </c:pt>
                <c:pt idx="3">
                  <c:v>142</c:v>
                </c:pt>
                <c:pt idx="4">
                  <c:v>195</c:v>
                </c:pt>
                <c:pt idx="5">
                  <c:v>265</c:v>
                </c:pt>
                <c:pt idx="6">
                  <c:v>357</c:v>
                </c:pt>
                <c:pt idx="7">
                  <c:v>474</c:v>
                </c:pt>
                <c:pt idx="8">
                  <c:v>623</c:v>
                </c:pt>
                <c:pt idx="9">
                  <c:v>810</c:v>
                </c:pt>
                <c:pt idx="10">
                  <c:v>1042</c:v>
                </c:pt>
                <c:pt idx="11">
                  <c:v>1327</c:v>
                </c:pt>
                <c:pt idx="12">
                  <c:v>1674</c:v>
                </c:pt>
                <c:pt idx="13">
                  <c:v>2094</c:v>
                </c:pt>
                <c:pt idx="14">
                  <c:v>2595</c:v>
                </c:pt>
                <c:pt idx="15">
                  <c:v>3190</c:v>
                </c:pt>
                <c:pt idx="16">
                  <c:v>3889</c:v>
                </c:pt>
                <c:pt idx="17">
                  <c:v>4704</c:v>
                </c:pt>
                <c:pt idx="18">
                  <c:v>5649</c:v>
                </c:pt>
                <c:pt idx="19">
                  <c:v>6734</c:v>
                </c:pt>
                <c:pt idx="20">
                  <c:v>7974</c:v>
                </c:pt>
                <c:pt idx="21">
                  <c:v>9378</c:v>
                </c:pt>
                <c:pt idx="22">
                  <c:v>10961</c:v>
                </c:pt>
                <c:pt idx="23">
                  <c:v>12732</c:v>
                </c:pt>
                <c:pt idx="24">
                  <c:v>14703</c:v>
                </c:pt>
                <c:pt idx="25">
                  <c:v>16883</c:v>
                </c:pt>
                <c:pt idx="26">
                  <c:v>19282</c:v>
                </c:pt>
                <c:pt idx="27">
                  <c:v>21907</c:v>
                </c:pt>
                <c:pt idx="28">
                  <c:v>24766</c:v>
                </c:pt>
                <c:pt idx="29">
                  <c:v>27863</c:v>
                </c:pt>
                <c:pt idx="30">
                  <c:v>31203</c:v>
                </c:pt>
                <c:pt idx="31">
                  <c:v>34788</c:v>
                </c:pt>
                <c:pt idx="32">
                  <c:v>38621</c:v>
                </c:pt>
                <c:pt idx="33">
                  <c:v>42700</c:v>
                </c:pt>
                <c:pt idx="34">
                  <c:v>47025</c:v>
                </c:pt>
                <c:pt idx="35">
                  <c:v>51592</c:v>
                </c:pt>
                <c:pt idx="36">
                  <c:v>56397</c:v>
                </c:pt>
                <c:pt idx="37">
                  <c:v>61435</c:v>
                </c:pt>
                <c:pt idx="38">
                  <c:v>66699</c:v>
                </c:pt>
                <c:pt idx="39">
                  <c:v>72181</c:v>
                </c:pt>
                <c:pt idx="40">
                  <c:v>77872</c:v>
                </c:pt>
                <c:pt idx="41">
                  <c:v>83763</c:v>
                </c:pt>
                <c:pt idx="42">
                  <c:v>89841</c:v>
                </c:pt>
                <c:pt idx="43">
                  <c:v>96096</c:v>
                </c:pt>
                <c:pt idx="44">
                  <c:v>102516</c:v>
                </c:pt>
                <c:pt idx="45">
                  <c:v>109087</c:v>
                </c:pt>
                <c:pt idx="46">
                  <c:v>115798</c:v>
                </c:pt>
                <c:pt idx="47">
                  <c:v>122634</c:v>
                </c:pt>
                <c:pt idx="48">
                  <c:v>129581</c:v>
                </c:pt>
                <c:pt idx="49">
                  <c:v>136627</c:v>
                </c:pt>
                <c:pt idx="50">
                  <c:v>143757</c:v>
                </c:pt>
                <c:pt idx="51">
                  <c:v>150958</c:v>
                </c:pt>
                <c:pt idx="52">
                  <c:v>158216</c:v>
                </c:pt>
                <c:pt idx="53">
                  <c:v>165517</c:v>
                </c:pt>
                <c:pt idx="54">
                  <c:v>172850</c:v>
                </c:pt>
                <c:pt idx="55">
                  <c:v>180201</c:v>
                </c:pt>
                <c:pt idx="56">
                  <c:v>187558</c:v>
                </c:pt>
                <c:pt idx="57">
                  <c:v>194910</c:v>
                </c:pt>
                <c:pt idx="58">
                  <c:v>202244</c:v>
                </c:pt>
                <c:pt idx="59">
                  <c:v>209551</c:v>
                </c:pt>
                <c:pt idx="60">
                  <c:v>216819</c:v>
                </c:pt>
                <c:pt idx="61">
                  <c:v>224041</c:v>
                </c:pt>
                <c:pt idx="62">
                  <c:v>231205</c:v>
                </c:pt>
                <c:pt idx="63">
                  <c:v>238304</c:v>
                </c:pt>
                <c:pt idx="64">
                  <c:v>245330</c:v>
                </c:pt>
                <c:pt idx="65">
                  <c:v>252276</c:v>
                </c:pt>
                <c:pt idx="66">
                  <c:v>259134</c:v>
                </c:pt>
                <c:pt idx="67">
                  <c:v>265899</c:v>
                </c:pt>
                <c:pt idx="68">
                  <c:v>272566</c:v>
                </c:pt>
                <c:pt idx="69">
                  <c:v>279128</c:v>
                </c:pt>
                <c:pt idx="70">
                  <c:v>285581</c:v>
                </c:pt>
                <c:pt idx="71">
                  <c:v>291922</c:v>
                </c:pt>
                <c:pt idx="72">
                  <c:v>298147</c:v>
                </c:pt>
                <c:pt idx="73">
                  <c:v>304253</c:v>
                </c:pt>
                <c:pt idx="74">
                  <c:v>310238</c:v>
                </c:pt>
                <c:pt idx="75">
                  <c:v>316098</c:v>
                </c:pt>
                <c:pt idx="76">
                  <c:v>321833</c:v>
                </c:pt>
                <c:pt idx="77">
                  <c:v>327441</c:v>
                </c:pt>
                <c:pt idx="78">
                  <c:v>332921</c:v>
                </c:pt>
                <c:pt idx="79">
                  <c:v>338273</c:v>
                </c:pt>
                <c:pt idx="80">
                  <c:v>343496</c:v>
                </c:pt>
                <c:pt idx="81">
                  <c:v>348590</c:v>
                </c:pt>
                <c:pt idx="82">
                  <c:v>353555</c:v>
                </c:pt>
                <c:pt idx="83">
                  <c:v>358392</c:v>
                </c:pt>
                <c:pt idx="84">
                  <c:v>363102</c:v>
                </c:pt>
                <c:pt idx="85">
                  <c:v>367686</c:v>
                </c:pt>
                <c:pt idx="86">
                  <c:v>372144</c:v>
                </c:pt>
                <c:pt idx="87">
                  <c:v>376479</c:v>
                </c:pt>
                <c:pt idx="88">
                  <c:v>380691</c:v>
                </c:pt>
                <c:pt idx="89">
                  <c:v>384782</c:v>
                </c:pt>
                <c:pt idx="90">
                  <c:v>388754</c:v>
                </c:pt>
                <c:pt idx="91">
                  <c:v>392609</c:v>
                </c:pt>
                <c:pt idx="92">
                  <c:v>396349</c:v>
                </c:pt>
                <c:pt idx="93">
                  <c:v>399976</c:v>
                </c:pt>
                <c:pt idx="94">
                  <c:v>403492</c:v>
                </c:pt>
                <c:pt idx="95">
                  <c:v>406899</c:v>
                </c:pt>
                <c:pt idx="96">
                  <c:v>410200</c:v>
                </c:pt>
                <c:pt idx="97">
                  <c:v>413396</c:v>
                </c:pt>
                <c:pt idx="98">
                  <c:v>416491</c:v>
                </c:pt>
                <c:pt idx="99">
                  <c:v>419486</c:v>
                </c:pt>
                <c:pt idx="100">
                  <c:v>422384</c:v>
                </c:pt>
                <c:pt idx="101">
                  <c:v>425187</c:v>
                </c:pt>
                <c:pt idx="102">
                  <c:v>427898</c:v>
                </c:pt>
                <c:pt idx="103">
                  <c:v>430519</c:v>
                </c:pt>
                <c:pt idx="104">
                  <c:v>433052</c:v>
                </c:pt>
                <c:pt idx="105">
                  <c:v>435500</c:v>
                </c:pt>
                <c:pt idx="106">
                  <c:v>437864</c:v>
                </c:pt>
                <c:pt idx="107">
                  <c:v>440149</c:v>
                </c:pt>
                <c:pt idx="108">
                  <c:v>442355</c:v>
                </c:pt>
                <c:pt idx="109">
                  <c:v>444484</c:v>
                </c:pt>
                <c:pt idx="110">
                  <c:v>446540</c:v>
                </c:pt>
                <c:pt idx="111">
                  <c:v>448525</c:v>
                </c:pt>
                <c:pt idx="112">
                  <c:v>450439</c:v>
                </c:pt>
                <c:pt idx="113">
                  <c:v>452287</c:v>
                </c:pt>
                <c:pt idx="114">
                  <c:v>454069</c:v>
                </c:pt>
                <c:pt idx="115">
                  <c:v>455788</c:v>
                </c:pt>
                <c:pt idx="116">
                  <c:v>457445</c:v>
                </c:pt>
                <c:pt idx="117">
                  <c:v>459044</c:v>
                </c:pt>
                <c:pt idx="118">
                  <c:v>460584</c:v>
                </c:pt>
                <c:pt idx="119">
                  <c:v>462070</c:v>
                </c:pt>
                <c:pt idx="120">
                  <c:v>463501</c:v>
                </c:pt>
                <c:pt idx="121">
                  <c:v>464881</c:v>
                </c:pt>
                <c:pt idx="122">
                  <c:v>466210</c:v>
                </c:pt>
                <c:pt idx="123">
                  <c:v>467491</c:v>
                </c:pt>
                <c:pt idx="124">
                  <c:v>468725</c:v>
                </c:pt>
                <c:pt idx="125">
                  <c:v>469914</c:v>
                </c:pt>
                <c:pt idx="126">
                  <c:v>471059</c:v>
                </c:pt>
                <c:pt idx="127">
                  <c:v>472161</c:v>
                </c:pt>
                <c:pt idx="128">
                  <c:v>473223</c:v>
                </c:pt>
                <c:pt idx="129">
                  <c:v>474245</c:v>
                </c:pt>
                <c:pt idx="130">
                  <c:v>475230</c:v>
                </c:pt>
                <c:pt idx="131">
                  <c:v>476178</c:v>
                </c:pt>
                <c:pt idx="132">
                  <c:v>477090</c:v>
                </c:pt>
                <c:pt idx="133">
                  <c:v>477968</c:v>
                </c:pt>
                <c:pt idx="134">
                  <c:v>478813</c:v>
                </c:pt>
                <c:pt idx="135">
                  <c:v>479627</c:v>
                </c:pt>
                <c:pt idx="136">
                  <c:v>480410</c:v>
                </c:pt>
                <c:pt idx="137">
                  <c:v>481164</c:v>
                </c:pt>
                <c:pt idx="138">
                  <c:v>481889</c:v>
                </c:pt>
                <c:pt idx="139">
                  <c:v>482586</c:v>
                </c:pt>
                <c:pt idx="140">
                  <c:v>483257</c:v>
                </c:pt>
                <c:pt idx="141">
                  <c:v>483903</c:v>
                </c:pt>
                <c:pt idx="142">
                  <c:v>484525</c:v>
                </c:pt>
                <c:pt idx="143">
                  <c:v>485122</c:v>
                </c:pt>
                <c:pt idx="144">
                  <c:v>485697</c:v>
                </c:pt>
                <c:pt idx="145">
                  <c:v>486250</c:v>
                </c:pt>
                <c:pt idx="146">
                  <c:v>486782</c:v>
                </c:pt>
                <c:pt idx="147">
                  <c:v>487294</c:v>
                </c:pt>
                <c:pt idx="148">
                  <c:v>487786</c:v>
                </c:pt>
                <c:pt idx="149">
                  <c:v>488259</c:v>
                </c:pt>
                <c:pt idx="150">
                  <c:v>488714</c:v>
                </c:pt>
                <c:pt idx="151">
                  <c:v>489152</c:v>
                </c:pt>
                <c:pt idx="152">
                  <c:v>489573</c:v>
                </c:pt>
                <c:pt idx="153">
                  <c:v>489978</c:v>
                </c:pt>
                <c:pt idx="154">
                  <c:v>490367</c:v>
                </c:pt>
                <c:pt idx="155">
                  <c:v>490741</c:v>
                </c:pt>
                <c:pt idx="156">
                  <c:v>491101</c:v>
                </c:pt>
                <c:pt idx="157">
                  <c:v>491447</c:v>
                </c:pt>
                <c:pt idx="158">
                  <c:v>491779</c:v>
                </c:pt>
                <c:pt idx="159">
                  <c:v>492099</c:v>
                </c:pt>
                <c:pt idx="160">
                  <c:v>492406</c:v>
                </c:pt>
                <c:pt idx="161">
                  <c:v>492702</c:v>
                </c:pt>
                <c:pt idx="162">
                  <c:v>492986</c:v>
                </c:pt>
                <c:pt idx="163">
                  <c:v>493259</c:v>
                </c:pt>
                <c:pt idx="164">
                  <c:v>493522</c:v>
                </c:pt>
                <c:pt idx="165">
                  <c:v>493774</c:v>
                </c:pt>
                <c:pt idx="166">
                  <c:v>494017</c:v>
                </c:pt>
                <c:pt idx="167">
                  <c:v>494250</c:v>
                </c:pt>
                <c:pt idx="168">
                  <c:v>494474</c:v>
                </c:pt>
                <c:pt idx="169">
                  <c:v>494690</c:v>
                </c:pt>
                <c:pt idx="170">
                  <c:v>494897</c:v>
                </c:pt>
                <c:pt idx="171">
                  <c:v>495096</c:v>
                </c:pt>
                <c:pt idx="172">
                  <c:v>495288</c:v>
                </c:pt>
                <c:pt idx="173">
                  <c:v>495472</c:v>
                </c:pt>
                <c:pt idx="174">
                  <c:v>495648</c:v>
                </c:pt>
                <c:pt idx="175">
                  <c:v>495818</c:v>
                </c:pt>
                <c:pt idx="176">
                  <c:v>495982</c:v>
                </c:pt>
                <c:pt idx="177">
                  <c:v>496138</c:v>
                </c:pt>
                <c:pt idx="178">
                  <c:v>496289</c:v>
                </c:pt>
                <c:pt idx="179">
                  <c:v>496434</c:v>
                </c:pt>
                <c:pt idx="180">
                  <c:v>496574</c:v>
                </c:pt>
                <c:pt idx="181">
                  <c:v>496708</c:v>
                </c:pt>
                <c:pt idx="182">
                  <c:v>496836</c:v>
                </c:pt>
                <c:pt idx="183">
                  <c:v>496960</c:v>
                </c:pt>
                <c:pt idx="184">
                  <c:v>497079</c:v>
                </c:pt>
                <c:pt idx="185">
                  <c:v>497193</c:v>
                </c:pt>
                <c:pt idx="186">
                  <c:v>497303</c:v>
                </c:pt>
                <c:pt idx="187">
                  <c:v>497408</c:v>
                </c:pt>
                <c:pt idx="188">
                  <c:v>497510</c:v>
                </c:pt>
                <c:pt idx="189">
                  <c:v>497607</c:v>
                </c:pt>
                <c:pt idx="190">
                  <c:v>497701</c:v>
                </c:pt>
                <c:pt idx="191">
                  <c:v>497791</c:v>
                </c:pt>
                <c:pt idx="192">
                  <c:v>497877</c:v>
                </c:pt>
                <c:pt idx="193">
                  <c:v>497960</c:v>
                </c:pt>
                <c:pt idx="194">
                  <c:v>498040</c:v>
                </c:pt>
                <c:pt idx="195">
                  <c:v>498117</c:v>
                </c:pt>
                <c:pt idx="196">
                  <c:v>498190</c:v>
                </c:pt>
                <c:pt idx="197">
                  <c:v>498261</c:v>
                </c:pt>
                <c:pt idx="198">
                  <c:v>498329</c:v>
                </c:pt>
                <c:pt idx="199">
                  <c:v>498395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9-4313-8D7A-906B57519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442472"/>
        <c:axId val="779444112"/>
      </c:lineChart>
      <c:dateAx>
        <c:axId val="779442472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9444112"/>
        <c:crosses val="autoZero"/>
        <c:auto val="1"/>
        <c:lblOffset val="100"/>
        <c:baseTimeUnit val="days"/>
      </c:dateAx>
      <c:valAx>
        <c:axId val="77944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9442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Nuevos Contagios Diarios</a:t>
            </a:r>
          </a:p>
        </c:rich>
      </c:tx>
      <c:layout>
        <c:manualLayout>
          <c:xMode val="edge"/>
          <c:yMode val="edge"/>
          <c:x val="0.41769429393200502"/>
          <c:y val="1.8138549237413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08970510125999E-2"/>
          <c:y val="5.164834563251363E-2"/>
          <c:w val="0.85991885389326339"/>
          <c:h val="0.70841097987751533"/>
        </c:manualLayout>
      </c:layout>
      <c:lineChart>
        <c:grouping val="standard"/>
        <c:varyColors val="0"/>
        <c:ser>
          <c:idx val="0"/>
          <c:order val="0"/>
          <c:tx>
            <c:v>Proyectado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Proyeccion!$A$4:$A$203</c:f>
              <c:numCache>
                <c:formatCode>d\-mmm\-yy</c:formatCode>
                <c:ptCount val="200"/>
                <c:pt idx="0">
                  <c:v>43940</c:v>
                </c:pt>
                <c:pt idx="1">
                  <c:v>43941</c:v>
                </c:pt>
                <c:pt idx="2">
                  <c:v>43942</c:v>
                </c:pt>
                <c:pt idx="3">
                  <c:v>43943</c:v>
                </c:pt>
                <c:pt idx="4">
                  <c:v>43944</c:v>
                </c:pt>
                <c:pt idx="5">
                  <c:v>43945</c:v>
                </c:pt>
                <c:pt idx="6">
                  <c:v>43946</c:v>
                </c:pt>
                <c:pt idx="7">
                  <c:v>43947</c:v>
                </c:pt>
                <c:pt idx="8">
                  <c:v>43948</c:v>
                </c:pt>
                <c:pt idx="9">
                  <c:v>43949</c:v>
                </c:pt>
                <c:pt idx="10">
                  <c:v>43950</c:v>
                </c:pt>
                <c:pt idx="11">
                  <c:v>43951</c:v>
                </c:pt>
                <c:pt idx="12">
                  <c:v>43952</c:v>
                </c:pt>
                <c:pt idx="13">
                  <c:v>43953</c:v>
                </c:pt>
                <c:pt idx="14">
                  <c:v>43954</c:v>
                </c:pt>
                <c:pt idx="15">
                  <c:v>43955</c:v>
                </c:pt>
                <c:pt idx="16">
                  <c:v>43956</c:v>
                </c:pt>
                <c:pt idx="17">
                  <c:v>43957</c:v>
                </c:pt>
                <c:pt idx="18">
                  <c:v>43958</c:v>
                </c:pt>
                <c:pt idx="19">
                  <c:v>43959</c:v>
                </c:pt>
                <c:pt idx="20">
                  <c:v>43960</c:v>
                </c:pt>
                <c:pt idx="21">
                  <c:v>43961</c:v>
                </c:pt>
                <c:pt idx="22">
                  <c:v>43962</c:v>
                </c:pt>
                <c:pt idx="23">
                  <c:v>43963</c:v>
                </c:pt>
                <c:pt idx="24">
                  <c:v>43964</c:v>
                </c:pt>
                <c:pt idx="25">
                  <c:v>43965</c:v>
                </c:pt>
                <c:pt idx="26">
                  <c:v>43966</c:v>
                </c:pt>
                <c:pt idx="27">
                  <c:v>43967</c:v>
                </c:pt>
                <c:pt idx="28">
                  <c:v>43968</c:v>
                </c:pt>
                <c:pt idx="29">
                  <c:v>43969</c:v>
                </c:pt>
                <c:pt idx="30">
                  <c:v>43970</c:v>
                </c:pt>
                <c:pt idx="31">
                  <c:v>43971</c:v>
                </c:pt>
                <c:pt idx="32">
                  <c:v>43972</c:v>
                </c:pt>
                <c:pt idx="33">
                  <c:v>43973</c:v>
                </c:pt>
                <c:pt idx="34">
                  <c:v>43974</c:v>
                </c:pt>
                <c:pt idx="35">
                  <c:v>43975</c:v>
                </c:pt>
                <c:pt idx="36">
                  <c:v>43976</c:v>
                </c:pt>
                <c:pt idx="37">
                  <c:v>43977</c:v>
                </c:pt>
                <c:pt idx="38">
                  <c:v>43978</c:v>
                </c:pt>
                <c:pt idx="39">
                  <c:v>43979</c:v>
                </c:pt>
                <c:pt idx="40">
                  <c:v>43980</c:v>
                </c:pt>
                <c:pt idx="41">
                  <c:v>43981</c:v>
                </c:pt>
                <c:pt idx="42">
                  <c:v>43982</c:v>
                </c:pt>
                <c:pt idx="43">
                  <c:v>43983</c:v>
                </c:pt>
                <c:pt idx="44">
                  <c:v>43984</c:v>
                </c:pt>
                <c:pt idx="45">
                  <c:v>43985</c:v>
                </c:pt>
                <c:pt idx="46">
                  <c:v>43986</c:v>
                </c:pt>
                <c:pt idx="47">
                  <c:v>43987</c:v>
                </c:pt>
                <c:pt idx="48">
                  <c:v>43988</c:v>
                </c:pt>
                <c:pt idx="49">
                  <c:v>43989</c:v>
                </c:pt>
                <c:pt idx="50">
                  <c:v>43990</c:v>
                </c:pt>
                <c:pt idx="51">
                  <c:v>43991</c:v>
                </c:pt>
                <c:pt idx="52">
                  <c:v>43992</c:v>
                </c:pt>
                <c:pt idx="53">
                  <c:v>43993</c:v>
                </c:pt>
                <c:pt idx="54">
                  <c:v>43994</c:v>
                </c:pt>
                <c:pt idx="55">
                  <c:v>43995</c:v>
                </c:pt>
                <c:pt idx="56">
                  <c:v>43996</c:v>
                </c:pt>
                <c:pt idx="57">
                  <c:v>43997</c:v>
                </c:pt>
                <c:pt idx="58">
                  <c:v>43998</c:v>
                </c:pt>
                <c:pt idx="59">
                  <c:v>43999</c:v>
                </c:pt>
                <c:pt idx="60">
                  <c:v>44000</c:v>
                </c:pt>
                <c:pt idx="61">
                  <c:v>44001</c:v>
                </c:pt>
                <c:pt idx="62">
                  <c:v>44002</c:v>
                </c:pt>
                <c:pt idx="63">
                  <c:v>44003</c:v>
                </c:pt>
                <c:pt idx="64">
                  <c:v>44004</c:v>
                </c:pt>
                <c:pt idx="65">
                  <c:v>44005</c:v>
                </c:pt>
                <c:pt idx="66">
                  <c:v>44006</c:v>
                </c:pt>
                <c:pt idx="67">
                  <c:v>44007</c:v>
                </c:pt>
                <c:pt idx="68">
                  <c:v>44008</c:v>
                </c:pt>
                <c:pt idx="69">
                  <c:v>44009</c:v>
                </c:pt>
                <c:pt idx="70">
                  <c:v>44010</c:v>
                </c:pt>
                <c:pt idx="71">
                  <c:v>44011</c:v>
                </c:pt>
                <c:pt idx="72">
                  <c:v>44012</c:v>
                </c:pt>
                <c:pt idx="73">
                  <c:v>44013</c:v>
                </c:pt>
                <c:pt idx="74">
                  <c:v>44014</c:v>
                </c:pt>
                <c:pt idx="75">
                  <c:v>44015</c:v>
                </c:pt>
                <c:pt idx="76">
                  <c:v>44016</c:v>
                </c:pt>
                <c:pt idx="77">
                  <c:v>44017</c:v>
                </c:pt>
                <c:pt idx="78">
                  <c:v>44018</c:v>
                </c:pt>
                <c:pt idx="79">
                  <c:v>44019</c:v>
                </c:pt>
                <c:pt idx="80">
                  <c:v>44020</c:v>
                </c:pt>
                <c:pt idx="81">
                  <c:v>44021</c:v>
                </c:pt>
                <c:pt idx="82">
                  <c:v>44022</c:v>
                </c:pt>
                <c:pt idx="83">
                  <c:v>44023</c:v>
                </c:pt>
                <c:pt idx="84">
                  <c:v>44024</c:v>
                </c:pt>
                <c:pt idx="85">
                  <c:v>44025</c:v>
                </c:pt>
                <c:pt idx="86">
                  <c:v>44026</c:v>
                </c:pt>
                <c:pt idx="87">
                  <c:v>44027</c:v>
                </c:pt>
                <c:pt idx="88">
                  <c:v>44028</c:v>
                </c:pt>
                <c:pt idx="89">
                  <c:v>44029</c:v>
                </c:pt>
                <c:pt idx="90">
                  <c:v>44030</c:v>
                </c:pt>
                <c:pt idx="91">
                  <c:v>44031</c:v>
                </c:pt>
                <c:pt idx="92">
                  <c:v>44032</c:v>
                </c:pt>
                <c:pt idx="93">
                  <c:v>44033</c:v>
                </c:pt>
                <c:pt idx="94">
                  <c:v>44034</c:v>
                </c:pt>
                <c:pt idx="95">
                  <c:v>44035</c:v>
                </c:pt>
                <c:pt idx="96">
                  <c:v>44036</c:v>
                </c:pt>
                <c:pt idx="97">
                  <c:v>44037</c:v>
                </c:pt>
                <c:pt idx="98">
                  <c:v>44038</c:v>
                </c:pt>
                <c:pt idx="99">
                  <c:v>44039</c:v>
                </c:pt>
                <c:pt idx="100">
                  <c:v>44040</c:v>
                </c:pt>
                <c:pt idx="101">
                  <c:v>44041</c:v>
                </c:pt>
                <c:pt idx="102">
                  <c:v>44042</c:v>
                </c:pt>
                <c:pt idx="103">
                  <c:v>44043</c:v>
                </c:pt>
                <c:pt idx="104">
                  <c:v>44044</c:v>
                </c:pt>
                <c:pt idx="105">
                  <c:v>44045</c:v>
                </c:pt>
                <c:pt idx="106">
                  <c:v>44046</c:v>
                </c:pt>
                <c:pt idx="107">
                  <c:v>44047</c:v>
                </c:pt>
                <c:pt idx="108">
                  <c:v>44048</c:v>
                </c:pt>
                <c:pt idx="109">
                  <c:v>44049</c:v>
                </c:pt>
                <c:pt idx="110">
                  <c:v>44050</c:v>
                </c:pt>
                <c:pt idx="111">
                  <c:v>44051</c:v>
                </c:pt>
                <c:pt idx="112">
                  <c:v>44052</c:v>
                </c:pt>
                <c:pt idx="113">
                  <c:v>44053</c:v>
                </c:pt>
                <c:pt idx="114">
                  <c:v>44054</c:v>
                </c:pt>
                <c:pt idx="115">
                  <c:v>44055</c:v>
                </c:pt>
                <c:pt idx="116">
                  <c:v>44056</c:v>
                </c:pt>
                <c:pt idx="117">
                  <c:v>44057</c:v>
                </c:pt>
                <c:pt idx="118">
                  <c:v>44058</c:v>
                </c:pt>
                <c:pt idx="119">
                  <c:v>44059</c:v>
                </c:pt>
                <c:pt idx="120">
                  <c:v>44060</c:v>
                </c:pt>
                <c:pt idx="121">
                  <c:v>44061</c:v>
                </c:pt>
                <c:pt idx="122">
                  <c:v>44062</c:v>
                </c:pt>
                <c:pt idx="123">
                  <c:v>44063</c:v>
                </c:pt>
                <c:pt idx="124">
                  <c:v>44064</c:v>
                </c:pt>
                <c:pt idx="125">
                  <c:v>44065</c:v>
                </c:pt>
                <c:pt idx="126">
                  <c:v>44066</c:v>
                </c:pt>
                <c:pt idx="127">
                  <c:v>44067</c:v>
                </c:pt>
                <c:pt idx="128">
                  <c:v>44068</c:v>
                </c:pt>
                <c:pt idx="129">
                  <c:v>44069</c:v>
                </c:pt>
                <c:pt idx="130">
                  <c:v>44070</c:v>
                </c:pt>
                <c:pt idx="131">
                  <c:v>44071</c:v>
                </c:pt>
                <c:pt idx="132">
                  <c:v>44072</c:v>
                </c:pt>
                <c:pt idx="133">
                  <c:v>44073</c:v>
                </c:pt>
                <c:pt idx="134">
                  <c:v>44074</c:v>
                </c:pt>
                <c:pt idx="135">
                  <c:v>44075</c:v>
                </c:pt>
                <c:pt idx="136">
                  <c:v>44076</c:v>
                </c:pt>
                <c:pt idx="137">
                  <c:v>44077</c:v>
                </c:pt>
                <c:pt idx="138">
                  <c:v>44078</c:v>
                </c:pt>
                <c:pt idx="139">
                  <c:v>44079</c:v>
                </c:pt>
                <c:pt idx="140">
                  <c:v>44080</c:v>
                </c:pt>
                <c:pt idx="141">
                  <c:v>44081</c:v>
                </c:pt>
                <c:pt idx="142">
                  <c:v>44082</c:v>
                </c:pt>
                <c:pt idx="143">
                  <c:v>44083</c:v>
                </c:pt>
                <c:pt idx="144">
                  <c:v>44084</c:v>
                </c:pt>
                <c:pt idx="145">
                  <c:v>44085</c:v>
                </c:pt>
                <c:pt idx="146">
                  <c:v>44086</c:v>
                </c:pt>
                <c:pt idx="147">
                  <c:v>44087</c:v>
                </c:pt>
                <c:pt idx="148">
                  <c:v>44088</c:v>
                </c:pt>
                <c:pt idx="149">
                  <c:v>44089</c:v>
                </c:pt>
                <c:pt idx="150">
                  <c:v>44090</c:v>
                </c:pt>
                <c:pt idx="151">
                  <c:v>44091</c:v>
                </c:pt>
                <c:pt idx="152">
                  <c:v>44092</c:v>
                </c:pt>
                <c:pt idx="153">
                  <c:v>44093</c:v>
                </c:pt>
                <c:pt idx="154">
                  <c:v>44094</c:v>
                </c:pt>
                <c:pt idx="155">
                  <c:v>44095</c:v>
                </c:pt>
                <c:pt idx="156">
                  <c:v>44096</c:v>
                </c:pt>
                <c:pt idx="157">
                  <c:v>44097</c:v>
                </c:pt>
                <c:pt idx="158">
                  <c:v>44098</c:v>
                </c:pt>
                <c:pt idx="159">
                  <c:v>44099</c:v>
                </c:pt>
                <c:pt idx="160">
                  <c:v>44100</c:v>
                </c:pt>
                <c:pt idx="161">
                  <c:v>44101</c:v>
                </c:pt>
                <c:pt idx="162">
                  <c:v>44102</c:v>
                </c:pt>
                <c:pt idx="163">
                  <c:v>44103</c:v>
                </c:pt>
                <c:pt idx="164">
                  <c:v>44104</c:v>
                </c:pt>
                <c:pt idx="165">
                  <c:v>44105</c:v>
                </c:pt>
                <c:pt idx="166">
                  <c:v>44106</c:v>
                </c:pt>
                <c:pt idx="167">
                  <c:v>44107</c:v>
                </c:pt>
                <c:pt idx="168">
                  <c:v>44108</c:v>
                </c:pt>
                <c:pt idx="169">
                  <c:v>44109</c:v>
                </c:pt>
                <c:pt idx="170">
                  <c:v>44110</c:v>
                </c:pt>
                <c:pt idx="171">
                  <c:v>44111</c:v>
                </c:pt>
                <c:pt idx="172">
                  <c:v>44112</c:v>
                </c:pt>
                <c:pt idx="173">
                  <c:v>44113</c:v>
                </c:pt>
                <c:pt idx="174">
                  <c:v>44114</c:v>
                </c:pt>
                <c:pt idx="175">
                  <c:v>44115</c:v>
                </c:pt>
                <c:pt idx="176">
                  <c:v>44116</c:v>
                </c:pt>
                <c:pt idx="177">
                  <c:v>44117</c:v>
                </c:pt>
                <c:pt idx="178">
                  <c:v>44118</c:v>
                </c:pt>
                <c:pt idx="179">
                  <c:v>44119</c:v>
                </c:pt>
                <c:pt idx="180">
                  <c:v>44120</c:v>
                </c:pt>
                <c:pt idx="181">
                  <c:v>44121</c:v>
                </c:pt>
                <c:pt idx="182">
                  <c:v>44122</c:v>
                </c:pt>
                <c:pt idx="183">
                  <c:v>44123</c:v>
                </c:pt>
                <c:pt idx="184">
                  <c:v>44124</c:v>
                </c:pt>
                <c:pt idx="185">
                  <c:v>44125</c:v>
                </c:pt>
                <c:pt idx="186">
                  <c:v>44126</c:v>
                </c:pt>
                <c:pt idx="187">
                  <c:v>44127</c:v>
                </c:pt>
                <c:pt idx="188">
                  <c:v>44128</c:v>
                </c:pt>
                <c:pt idx="189">
                  <c:v>44129</c:v>
                </c:pt>
                <c:pt idx="190">
                  <c:v>44130</c:v>
                </c:pt>
                <c:pt idx="191">
                  <c:v>44131</c:v>
                </c:pt>
                <c:pt idx="192">
                  <c:v>44132</c:v>
                </c:pt>
                <c:pt idx="193">
                  <c:v>44133</c:v>
                </c:pt>
                <c:pt idx="194">
                  <c:v>44134</c:v>
                </c:pt>
                <c:pt idx="195">
                  <c:v>44135</c:v>
                </c:pt>
                <c:pt idx="196">
                  <c:v>44136</c:v>
                </c:pt>
                <c:pt idx="197">
                  <c:v>44137</c:v>
                </c:pt>
                <c:pt idx="198">
                  <c:v>44138</c:v>
                </c:pt>
                <c:pt idx="199">
                  <c:v>44139</c:v>
                </c:pt>
              </c:numCache>
            </c:numRef>
          </c:cat>
          <c:val>
            <c:numRef>
              <c:f>Proyeccion!$N$4:$N$203</c:f>
              <c:numCache>
                <c:formatCode>_-* #,##0_-;\-* #,##0_-;_-* "-"??_-;_-@_-</c:formatCode>
                <c:ptCount val="200"/>
                <c:pt idx="1">
                  <c:v>22</c:v>
                </c:pt>
                <c:pt idx="2">
                  <c:v>30</c:v>
                </c:pt>
                <c:pt idx="3">
                  <c:v>40</c:v>
                </c:pt>
                <c:pt idx="4">
                  <c:v>53</c:v>
                </c:pt>
                <c:pt idx="5">
                  <c:v>70</c:v>
                </c:pt>
                <c:pt idx="6">
                  <c:v>92</c:v>
                </c:pt>
                <c:pt idx="7">
                  <c:v>117</c:v>
                </c:pt>
                <c:pt idx="8">
                  <c:v>149</c:v>
                </c:pt>
                <c:pt idx="9">
                  <c:v>187</c:v>
                </c:pt>
                <c:pt idx="10">
                  <c:v>232</c:v>
                </c:pt>
                <c:pt idx="11">
                  <c:v>285</c:v>
                </c:pt>
                <c:pt idx="12">
                  <c:v>347</c:v>
                </c:pt>
                <c:pt idx="13">
                  <c:v>420</c:v>
                </c:pt>
                <c:pt idx="14">
                  <c:v>501</c:v>
                </c:pt>
                <c:pt idx="15">
                  <c:v>595</c:v>
                </c:pt>
                <c:pt idx="16">
                  <c:v>699</c:v>
                </c:pt>
                <c:pt idx="17">
                  <c:v>815</c:v>
                </c:pt>
                <c:pt idx="18">
                  <c:v>945</c:v>
                </c:pt>
                <c:pt idx="19">
                  <c:v>1085</c:v>
                </c:pt>
                <c:pt idx="20">
                  <c:v>1240</c:v>
                </c:pt>
                <c:pt idx="21">
                  <c:v>1404</c:v>
                </c:pt>
                <c:pt idx="22">
                  <c:v>1583</c:v>
                </c:pt>
                <c:pt idx="23">
                  <c:v>1771</c:v>
                </c:pt>
                <c:pt idx="24">
                  <c:v>1971</c:v>
                </c:pt>
                <c:pt idx="25">
                  <c:v>2180</c:v>
                </c:pt>
                <c:pt idx="26">
                  <c:v>2399</c:v>
                </c:pt>
                <c:pt idx="27">
                  <c:v>2625</c:v>
                </c:pt>
                <c:pt idx="28">
                  <c:v>2859</c:v>
                </c:pt>
                <c:pt idx="29">
                  <c:v>3097</c:v>
                </c:pt>
                <c:pt idx="30">
                  <c:v>3340</c:v>
                </c:pt>
                <c:pt idx="31">
                  <c:v>3585</c:v>
                </c:pt>
                <c:pt idx="32">
                  <c:v>3833</c:v>
                </c:pt>
                <c:pt idx="33">
                  <c:v>4079</c:v>
                </c:pt>
                <c:pt idx="34">
                  <c:v>4325</c:v>
                </c:pt>
                <c:pt idx="35">
                  <c:v>4567</c:v>
                </c:pt>
                <c:pt idx="36">
                  <c:v>4805</c:v>
                </c:pt>
                <c:pt idx="37">
                  <c:v>5038</c:v>
                </c:pt>
                <c:pt idx="38">
                  <c:v>5264</c:v>
                </c:pt>
                <c:pt idx="39">
                  <c:v>5482</c:v>
                </c:pt>
                <c:pt idx="40">
                  <c:v>5691</c:v>
                </c:pt>
                <c:pt idx="41">
                  <c:v>5891</c:v>
                </c:pt>
                <c:pt idx="42">
                  <c:v>6078</c:v>
                </c:pt>
                <c:pt idx="43">
                  <c:v>6255</c:v>
                </c:pt>
                <c:pt idx="44">
                  <c:v>6420</c:v>
                </c:pt>
                <c:pt idx="45">
                  <c:v>6571</c:v>
                </c:pt>
                <c:pt idx="46">
                  <c:v>6711</c:v>
                </c:pt>
                <c:pt idx="47">
                  <c:v>6836</c:v>
                </c:pt>
                <c:pt idx="48">
                  <c:v>6947</c:v>
                </c:pt>
                <c:pt idx="49">
                  <c:v>7046</c:v>
                </c:pt>
                <c:pt idx="50">
                  <c:v>7130</c:v>
                </c:pt>
                <c:pt idx="51">
                  <c:v>7201</c:v>
                </c:pt>
                <c:pt idx="52">
                  <c:v>7258</c:v>
                </c:pt>
                <c:pt idx="53">
                  <c:v>7301</c:v>
                </c:pt>
                <c:pt idx="54">
                  <c:v>7333</c:v>
                </c:pt>
                <c:pt idx="55">
                  <c:v>7351</c:v>
                </c:pt>
                <c:pt idx="56">
                  <c:v>7357</c:v>
                </c:pt>
                <c:pt idx="57">
                  <c:v>7352</c:v>
                </c:pt>
                <c:pt idx="58">
                  <c:v>7334</c:v>
                </c:pt>
                <c:pt idx="59">
                  <c:v>7307</c:v>
                </c:pt>
                <c:pt idx="60">
                  <c:v>7268</c:v>
                </c:pt>
                <c:pt idx="61">
                  <c:v>7222</c:v>
                </c:pt>
                <c:pt idx="62">
                  <c:v>7164</c:v>
                </c:pt>
                <c:pt idx="63">
                  <c:v>7099</c:v>
                </c:pt>
                <c:pt idx="64">
                  <c:v>7026</c:v>
                </c:pt>
                <c:pt idx="65">
                  <c:v>6946</c:v>
                </c:pt>
                <c:pt idx="66">
                  <c:v>6858</c:v>
                </c:pt>
                <c:pt idx="67">
                  <c:v>6765</c:v>
                </c:pt>
                <c:pt idx="68">
                  <c:v>6667</c:v>
                </c:pt>
                <c:pt idx="69">
                  <c:v>6562</c:v>
                </c:pt>
                <c:pt idx="70">
                  <c:v>6453</c:v>
                </c:pt>
                <c:pt idx="71">
                  <c:v>6341</c:v>
                </c:pt>
                <c:pt idx="72">
                  <c:v>6225</c:v>
                </c:pt>
                <c:pt idx="73">
                  <c:v>6106</c:v>
                </c:pt>
                <c:pt idx="74">
                  <c:v>5985</c:v>
                </c:pt>
                <c:pt idx="75">
                  <c:v>5860</c:v>
                </c:pt>
                <c:pt idx="76">
                  <c:v>5735</c:v>
                </c:pt>
                <c:pt idx="77">
                  <c:v>5608</c:v>
                </c:pt>
                <c:pt idx="78">
                  <c:v>5480</c:v>
                </c:pt>
                <c:pt idx="79">
                  <c:v>5352</c:v>
                </c:pt>
                <c:pt idx="80">
                  <c:v>5223</c:v>
                </c:pt>
                <c:pt idx="81">
                  <c:v>5094</c:v>
                </c:pt>
                <c:pt idx="82">
                  <c:v>4965</c:v>
                </c:pt>
                <c:pt idx="83">
                  <c:v>4837</c:v>
                </c:pt>
                <c:pt idx="84">
                  <c:v>4710</c:v>
                </c:pt>
                <c:pt idx="85">
                  <c:v>4584</c:v>
                </c:pt>
                <c:pt idx="86">
                  <c:v>4458</c:v>
                </c:pt>
                <c:pt idx="87">
                  <c:v>4335</c:v>
                </c:pt>
                <c:pt idx="88">
                  <c:v>4212</c:v>
                </c:pt>
                <c:pt idx="89">
                  <c:v>4091</c:v>
                </c:pt>
                <c:pt idx="90">
                  <c:v>3972</c:v>
                </c:pt>
                <c:pt idx="91">
                  <c:v>3855</c:v>
                </c:pt>
                <c:pt idx="92">
                  <c:v>3740</c:v>
                </c:pt>
                <c:pt idx="93">
                  <c:v>3627</c:v>
                </c:pt>
                <c:pt idx="94">
                  <c:v>3516</c:v>
                </c:pt>
                <c:pt idx="95">
                  <c:v>3407</c:v>
                </c:pt>
                <c:pt idx="96">
                  <c:v>3301</c:v>
                </c:pt>
                <c:pt idx="97">
                  <c:v>3196</c:v>
                </c:pt>
                <c:pt idx="98">
                  <c:v>3095</c:v>
                </c:pt>
                <c:pt idx="99">
                  <c:v>2995</c:v>
                </c:pt>
                <c:pt idx="100">
                  <c:v>2898</c:v>
                </c:pt>
                <c:pt idx="101">
                  <c:v>2803</c:v>
                </c:pt>
                <c:pt idx="102">
                  <c:v>2711</c:v>
                </c:pt>
                <c:pt idx="103">
                  <c:v>2621</c:v>
                </c:pt>
                <c:pt idx="104">
                  <c:v>2533</c:v>
                </c:pt>
                <c:pt idx="105">
                  <c:v>2448</c:v>
                </c:pt>
                <c:pt idx="106">
                  <c:v>2364</c:v>
                </c:pt>
                <c:pt idx="107">
                  <c:v>2285</c:v>
                </c:pt>
                <c:pt idx="108">
                  <c:v>2206</c:v>
                </c:pt>
                <c:pt idx="109">
                  <c:v>2129</c:v>
                </c:pt>
                <c:pt idx="110">
                  <c:v>2056</c:v>
                </c:pt>
                <c:pt idx="111">
                  <c:v>1985</c:v>
                </c:pt>
                <c:pt idx="112">
                  <c:v>1914</c:v>
                </c:pt>
                <c:pt idx="113">
                  <c:v>1848</c:v>
                </c:pt>
                <c:pt idx="114">
                  <c:v>1782</c:v>
                </c:pt>
                <c:pt idx="115">
                  <c:v>1719</c:v>
                </c:pt>
                <c:pt idx="116">
                  <c:v>1657</c:v>
                </c:pt>
                <c:pt idx="117">
                  <c:v>1599</c:v>
                </c:pt>
                <c:pt idx="118">
                  <c:v>1540</c:v>
                </c:pt>
                <c:pt idx="119">
                  <c:v>1486</c:v>
                </c:pt>
                <c:pt idx="120">
                  <c:v>1431</c:v>
                </c:pt>
                <c:pt idx="121">
                  <c:v>1380</c:v>
                </c:pt>
                <c:pt idx="122">
                  <c:v>1329</c:v>
                </c:pt>
                <c:pt idx="123">
                  <c:v>1281</c:v>
                </c:pt>
                <c:pt idx="124">
                  <c:v>1234</c:v>
                </c:pt>
                <c:pt idx="125">
                  <c:v>1189</c:v>
                </c:pt>
                <c:pt idx="126">
                  <c:v>1145</c:v>
                </c:pt>
                <c:pt idx="127">
                  <c:v>1102</c:v>
                </c:pt>
                <c:pt idx="128">
                  <c:v>1062</c:v>
                </c:pt>
                <c:pt idx="129">
                  <c:v>1022</c:v>
                </c:pt>
                <c:pt idx="130">
                  <c:v>985</c:v>
                </c:pt>
                <c:pt idx="131">
                  <c:v>948</c:v>
                </c:pt>
                <c:pt idx="132">
                  <c:v>912</c:v>
                </c:pt>
                <c:pt idx="133">
                  <c:v>878</c:v>
                </c:pt>
                <c:pt idx="134">
                  <c:v>845</c:v>
                </c:pt>
                <c:pt idx="135">
                  <c:v>814</c:v>
                </c:pt>
                <c:pt idx="136">
                  <c:v>783</c:v>
                </c:pt>
                <c:pt idx="137">
                  <c:v>754</c:v>
                </c:pt>
                <c:pt idx="138">
                  <c:v>725</c:v>
                </c:pt>
                <c:pt idx="139">
                  <c:v>697</c:v>
                </c:pt>
                <c:pt idx="140">
                  <c:v>671</c:v>
                </c:pt>
                <c:pt idx="141">
                  <c:v>646</c:v>
                </c:pt>
                <c:pt idx="142">
                  <c:v>622</c:v>
                </c:pt>
                <c:pt idx="143">
                  <c:v>597</c:v>
                </c:pt>
                <c:pt idx="144">
                  <c:v>575</c:v>
                </c:pt>
                <c:pt idx="145">
                  <c:v>553</c:v>
                </c:pt>
                <c:pt idx="146">
                  <c:v>532</c:v>
                </c:pt>
                <c:pt idx="147">
                  <c:v>512</c:v>
                </c:pt>
                <c:pt idx="148">
                  <c:v>492</c:v>
                </c:pt>
                <c:pt idx="149">
                  <c:v>473</c:v>
                </c:pt>
                <c:pt idx="150">
                  <c:v>455</c:v>
                </c:pt>
                <c:pt idx="151">
                  <c:v>438</c:v>
                </c:pt>
                <c:pt idx="152">
                  <c:v>421</c:v>
                </c:pt>
                <c:pt idx="153">
                  <c:v>405</c:v>
                </c:pt>
                <c:pt idx="154">
                  <c:v>389</c:v>
                </c:pt>
                <c:pt idx="155">
                  <c:v>374</c:v>
                </c:pt>
                <c:pt idx="156">
                  <c:v>360</c:v>
                </c:pt>
                <c:pt idx="157">
                  <c:v>346</c:v>
                </c:pt>
                <c:pt idx="158">
                  <c:v>332</c:v>
                </c:pt>
                <c:pt idx="159">
                  <c:v>320</c:v>
                </c:pt>
                <c:pt idx="160">
                  <c:v>307</c:v>
                </c:pt>
                <c:pt idx="161">
                  <c:v>296</c:v>
                </c:pt>
                <c:pt idx="162">
                  <c:v>284</c:v>
                </c:pt>
                <c:pt idx="163">
                  <c:v>273</c:v>
                </c:pt>
                <c:pt idx="164">
                  <c:v>263</c:v>
                </c:pt>
                <c:pt idx="165">
                  <c:v>252</c:v>
                </c:pt>
                <c:pt idx="166">
                  <c:v>243</c:v>
                </c:pt>
                <c:pt idx="167">
                  <c:v>233</c:v>
                </c:pt>
                <c:pt idx="168">
                  <c:v>224</c:v>
                </c:pt>
                <c:pt idx="169">
                  <c:v>216</c:v>
                </c:pt>
                <c:pt idx="170">
                  <c:v>207</c:v>
                </c:pt>
                <c:pt idx="171">
                  <c:v>199</c:v>
                </c:pt>
                <c:pt idx="172">
                  <c:v>192</c:v>
                </c:pt>
                <c:pt idx="173">
                  <c:v>184</c:v>
                </c:pt>
                <c:pt idx="174">
                  <c:v>176</c:v>
                </c:pt>
                <c:pt idx="175">
                  <c:v>170</c:v>
                </c:pt>
                <c:pt idx="176">
                  <c:v>164</c:v>
                </c:pt>
                <c:pt idx="177">
                  <c:v>156</c:v>
                </c:pt>
                <c:pt idx="178">
                  <c:v>151</c:v>
                </c:pt>
                <c:pt idx="179">
                  <c:v>145</c:v>
                </c:pt>
                <c:pt idx="180">
                  <c:v>140</c:v>
                </c:pt>
                <c:pt idx="181">
                  <c:v>134</c:v>
                </c:pt>
                <c:pt idx="182">
                  <c:v>128</c:v>
                </c:pt>
                <c:pt idx="183">
                  <c:v>124</c:v>
                </c:pt>
                <c:pt idx="184">
                  <c:v>119</c:v>
                </c:pt>
                <c:pt idx="185">
                  <c:v>114</c:v>
                </c:pt>
                <c:pt idx="186">
                  <c:v>110</c:v>
                </c:pt>
                <c:pt idx="187">
                  <c:v>105</c:v>
                </c:pt>
                <c:pt idx="188">
                  <c:v>102</c:v>
                </c:pt>
                <c:pt idx="189">
                  <c:v>97</c:v>
                </c:pt>
                <c:pt idx="190">
                  <c:v>94</c:v>
                </c:pt>
                <c:pt idx="191">
                  <c:v>90</c:v>
                </c:pt>
                <c:pt idx="192">
                  <c:v>86</c:v>
                </c:pt>
                <c:pt idx="193">
                  <c:v>83</c:v>
                </c:pt>
                <c:pt idx="194">
                  <c:v>80</c:v>
                </c:pt>
                <c:pt idx="195">
                  <c:v>77</c:v>
                </c:pt>
                <c:pt idx="196">
                  <c:v>73</c:v>
                </c:pt>
                <c:pt idx="197">
                  <c:v>71</c:v>
                </c:pt>
                <c:pt idx="198">
                  <c:v>68</c:v>
                </c:pt>
                <c:pt idx="199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D-4CCC-A2C6-CD0E1203C079}"/>
            </c:ext>
          </c:extLst>
        </c:ser>
        <c:ser>
          <c:idx val="1"/>
          <c:order val="1"/>
          <c:tx>
            <c:v>Real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Proyeccion!$A$4:$A$203</c:f>
              <c:numCache>
                <c:formatCode>d\-mmm\-yy</c:formatCode>
                <c:ptCount val="200"/>
                <c:pt idx="0">
                  <c:v>43940</c:v>
                </c:pt>
                <c:pt idx="1">
                  <c:v>43941</c:v>
                </c:pt>
                <c:pt idx="2">
                  <c:v>43942</c:v>
                </c:pt>
                <c:pt idx="3">
                  <c:v>43943</c:v>
                </c:pt>
                <c:pt idx="4">
                  <c:v>43944</c:v>
                </c:pt>
                <c:pt idx="5">
                  <c:v>43945</c:v>
                </c:pt>
                <c:pt idx="6">
                  <c:v>43946</c:v>
                </c:pt>
                <c:pt idx="7">
                  <c:v>43947</c:v>
                </c:pt>
                <c:pt idx="8">
                  <c:v>43948</c:v>
                </c:pt>
                <c:pt idx="9">
                  <c:v>43949</c:v>
                </c:pt>
                <c:pt idx="10">
                  <c:v>43950</c:v>
                </c:pt>
                <c:pt idx="11">
                  <c:v>43951</c:v>
                </c:pt>
                <c:pt idx="12">
                  <c:v>43952</c:v>
                </c:pt>
                <c:pt idx="13">
                  <c:v>43953</c:v>
                </c:pt>
                <c:pt idx="14">
                  <c:v>43954</c:v>
                </c:pt>
                <c:pt idx="15">
                  <c:v>43955</c:v>
                </c:pt>
                <c:pt idx="16">
                  <c:v>43956</c:v>
                </c:pt>
                <c:pt idx="17">
                  <c:v>43957</c:v>
                </c:pt>
                <c:pt idx="18">
                  <c:v>43958</c:v>
                </c:pt>
                <c:pt idx="19">
                  <c:v>43959</c:v>
                </c:pt>
                <c:pt idx="20">
                  <c:v>43960</c:v>
                </c:pt>
                <c:pt idx="21">
                  <c:v>43961</c:v>
                </c:pt>
                <c:pt idx="22">
                  <c:v>43962</c:v>
                </c:pt>
                <c:pt idx="23">
                  <c:v>43963</c:v>
                </c:pt>
                <c:pt idx="24">
                  <c:v>43964</c:v>
                </c:pt>
                <c:pt idx="25">
                  <c:v>43965</c:v>
                </c:pt>
                <c:pt idx="26">
                  <c:v>43966</c:v>
                </c:pt>
                <c:pt idx="27">
                  <c:v>43967</c:v>
                </c:pt>
                <c:pt idx="28">
                  <c:v>43968</c:v>
                </c:pt>
                <c:pt idx="29">
                  <c:v>43969</c:v>
                </c:pt>
                <c:pt idx="30">
                  <c:v>43970</c:v>
                </c:pt>
                <c:pt idx="31">
                  <c:v>43971</c:v>
                </c:pt>
                <c:pt idx="32">
                  <c:v>43972</c:v>
                </c:pt>
                <c:pt idx="33">
                  <c:v>43973</c:v>
                </c:pt>
                <c:pt idx="34">
                  <c:v>43974</c:v>
                </c:pt>
                <c:pt idx="35">
                  <c:v>43975</c:v>
                </c:pt>
                <c:pt idx="36">
                  <c:v>43976</c:v>
                </c:pt>
                <c:pt idx="37">
                  <c:v>43977</c:v>
                </c:pt>
                <c:pt idx="38">
                  <c:v>43978</c:v>
                </c:pt>
                <c:pt idx="39">
                  <c:v>43979</c:v>
                </c:pt>
                <c:pt idx="40">
                  <c:v>43980</c:v>
                </c:pt>
                <c:pt idx="41">
                  <c:v>43981</c:v>
                </c:pt>
                <c:pt idx="42">
                  <c:v>43982</c:v>
                </c:pt>
                <c:pt idx="43">
                  <c:v>43983</c:v>
                </c:pt>
                <c:pt idx="44">
                  <c:v>43984</c:v>
                </c:pt>
                <c:pt idx="45">
                  <c:v>43985</c:v>
                </c:pt>
                <c:pt idx="46">
                  <c:v>43986</c:v>
                </c:pt>
                <c:pt idx="47">
                  <c:v>43987</c:v>
                </c:pt>
                <c:pt idx="48">
                  <c:v>43988</c:v>
                </c:pt>
                <c:pt idx="49">
                  <c:v>43989</c:v>
                </c:pt>
                <c:pt idx="50">
                  <c:v>43990</c:v>
                </c:pt>
                <c:pt idx="51">
                  <c:v>43991</c:v>
                </c:pt>
                <c:pt idx="52">
                  <c:v>43992</c:v>
                </c:pt>
                <c:pt idx="53">
                  <c:v>43993</c:v>
                </c:pt>
                <c:pt idx="54">
                  <c:v>43994</c:v>
                </c:pt>
                <c:pt idx="55">
                  <c:v>43995</c:v>
                </c:pt>
                <c:pt idx="56">
                  <c:v>43996</c:v>
                </c:pt>
                <c:pt idx="57">
                  <c:v>43997</c:v>
                </c:pt>
                <c:pt idx="58">
                  <c:v>43998</c:v>
                </c:pt>
                <c:pt idx="59">
                  <c:v>43999</c:v>
                </c:pt>
                <c:pt idx="60">
                  <c:v>44000</c:v>
                </c:pt>
                <c:pt idx="61">
                  <c:v>44001</c:v>
                </c:pt>
                <c:pt idx="62">
                  <c:v>44002</c:v>
                </c:pt>
                <c:pt idx="63">
                  <c:v>44003</c:v>
                </c:pt>
                <c:pt idx="64">
                  <c:v>44004</c:v>
                </c:pt>
                <c:pt idx="65">
                  <c:v>44005</c:v>
                </c:pt>
                <c:pt idx="66">
                  <c:v>44006</c:v>
                </c:pt>
                <c:pt idx="67">
                  <c:v>44007</c:v>
                </c:pt>
                <c:pt idx="68">
                  <c:v>44008</c:v>
                </c:pt>
                <c:pt idx="69">
                  <c:v>44009</c:v>
                </c:pt>
                <c:pt idx="70">
                  <c:v>44010</c:v>
                </c:pt>
                <c:pt idx="71">
                  <c:v>44011</c:v>
                </c:pt>
                <c:pt idx="72">
                  <c:v>44012</c:v>
                </c:pt>
                <c:pt idx="73">
                  <c:v>44013</c:v>
                </c:pt>
                <c:pt idx="74">
                  <c:v>44014</c:v>
                </c:pt>
                <c:pt idx="75">
                  <c:v>44015</c:v>
                </c:pt>
                <c:pt idx="76">
                  <c:v>44016</c:v>
                </c:pt>
                <c:pt idx="77">
                  <c:v>44017</c:v>
                </c:pt>
                <c:pt idx="78">
                  <c:v>44018</c:v>
                </c:pt>
                <c:pt idx="79">
                  <c:v>44019</c:v>
                </c:pt>
                <c:pt idx="80">
                  <c:v>44020</c:v>
                </c:pt>
                <c:pt idx="81">
                  <c:v>44021</c:v>
                </c:pt>
                <c:pt idx="82">
                  <c:v>44022</c:v>
                </c:pt>
                <c:pt idx="83">
                  <c:v>44023</c:v>
                </c:pt>
                <c:pt idx="84">
                  <c:v>44024</c:v>
                </c:pt>
                <c:pt idx="85">
                  <c:v>44025</c:v>
                </c:pt>
                <c:pt idx="86">
                  <c:v>44026</c:v>
                </c:pt>
                <c:pt idx="87">
                  <c:v>44027</c:v>
                </c:pt>
                <c:pt idx="88">
                  <c:v>44028</c:v>
                </c:pt>
                <c:pt idx="89">
                  <c:v>44029</c:v>
                </c:pt>
                <c:pt idx="90">
                  <c:v>44030</c:v>
                </c:pt>
                <c:pt idx="91">
                  <c:v>44031</c:v>
                </c:pt>
                <c:pt idx="92">
                  <c:v>44032</c:v>
                </c:pt>
                <c:pt idx="93">
                  <c:v>44033</c:v>
                </c:pt>
                <c:pt idx="94">
                  <c:v>44034</c:v>
                </c:pt>
                <c:pt idx="95">
                  <c:v>44035</c:v>
                </c:pt>
                <c:pt idx="96">
                  <c:v>44036</c:v>
                </c:pt>
                <c:pt idx="97">
                  <c:v>44037</c:v>
                </c:pt>
                <c:pt idx="98">
                  <c:v>44038</c:v>
                </c:pt>
                <c:pt idx="99">
                  <c:v>44039</c:v>
                </c:pt>
                <c:pt idx="100">
                  <c:v>44040</c:v>
                </c:pt>
                <c:pt idx="101">
                  <c:v>44041</c:v>
                </c:pt>
                <c:pt idx="102">
                  <c:v>44042</c:v>
                </c:pt>
                <c:pt idx="103">
                  <c:v>44043</c:v>
                </c:pt>
                <c:pt idx="104">
                  <c:v>44044</c:v>
                </c:pt>
                <c:pt idx="105">
                  <c:v>44045</c:v>
                </c:pt>
                <c:pt idx="106">
                  <c:v>44046</c:v>
                </c:pt>
                <c:pt idx="107">
                  <c:v>44047</c:v>
                </c:pt>
                <c:pt idx="108">
                  <c:v>44048</c:v>
                </c:pt>
                <c:pt idx="109">
                  <c:v>44049</c:v>
                </c:pt>
                <c:pt idx="110">
                  <c:v>44050</c:v>
                </c:pt>
                <c:pt idx="111">
                  <c:v>44051</c:v>
                </c:pt>
                <c:pt idx="112">
                  <c:v>44052</c:v>
                </c:pt>
                <c:pt idx="113">
                  <c:v>44053</c:v>
                </c:pt>
                <c:pt idx="114">
                  <c:v>44054</c:v>
                </c:pt>
                <c:pt idx="115">
                  <c:v>44055</c:v>
                </c:pt>
                <c:pt idx="116">
                  <c:v>44056</c:v>
                </c:pt>
                <c:pt idx="117">
                  <c:v>44057</c:v>
                </c:pt>
                <c:pt idx="118">
                  <c:v>44058</c:v>
                </c:pt>
                <c:pt idx="119">
                  <c:v>44059</c:v>
                </c:pt>
                <c:pt idx="120">
                  <c:v>44060</c:v>
                </c:pt>
                <c:pt idx="121">
                  <c:v>44061</c:v>
                </c:pt>
                <c:pt idx="122">
                  <c:v>44062</c:v>
                </c:pt>
                <c:pt idx="123">
                  <c:v>44063</c:v>
                </c:pt>
                <c:pt idx="124">
                  <c:v>44064</c:v>
                </c:pt>
                <c:pt idx="125">
                  <c:v>44065</c:v>
                </c:pt>
                <c:pt idx="126">
                  <c:v>44066</c:v>
                </c:pt>
                <c:pt idx="127">
                  <c:v>44067</c:v>
                </c:pt>
                <c:pt idx="128">
                  <c:v>44068</c:v>
                </c:pt>
                <c:pt idx="129">
                  <c:v>44069</c:v>
                </c:pt>
                <c:pt idx="130">
                  <c:v>44070</c:v>
                </c:pt>
                <c:pt idx="131">
                  <c:v>44071</c:v>
                </c:pt>
                <c:pt idx="132">
                  <c:v>44072</c:v>
                </c:pt>
                <c:pt idx="133">
                  <c:v>44073</c:v>
                </c:pt>
                <c:pt idx="134">
                  <c:v>44074</c:v>
                </c:pt>
                <c:pt idx="135">
                  <c:v>44075</c:v>
                </c:pt>
                <c:pt idx="136">
                  <c:v>44076</c:v>
                </c:pt>
                <c:pt idx="137">
                  <c:v>44077</c:v>
                </c:pt>
                <c:pt idx="138">
                  <c:v>44078</c:v>
                </c:pt>
                <c:pt idx="139">
                  <c:v>44079</c:v>
                </c:pt>
                <c:pt idx="140">
                  <c:v>44080</c:v>
                </c:pt>
                <c:pt idx="141">
                  <c:v>44081</c:v>
                </c:pt>
                <c:pt idx="142">
                  <c:v>44082</c:v>
                </c:pt>
                <c:pt idx="143">
                  <c:v>44083</c:v>
                </c:pt>
                <c:pt idx="144">
                  <c:v>44084</c:v>
                </c:pt>
                <c:pt idx="145">
                  <c:v>44085</c:v>
                </c:pt>
                <c:pt idx="146">
                  <c:v>44086</c:v>
                </c:pt>
                <c:pt idx="147">
                  <c:v>44087</c:v>
                </c:pt>
                <c:pt idx="148">
                  <c:v>44088</c:v>
                </c:pt>
                <c:pt idx="149">
                  <c:v>44089</c:v>
                </c:pt>
                <c:pt idx="150">
                  <c:v>44090</c:v>
                </c:pt>
                <c:pt idx="151">
                  <c:v>44091</c:v>
                </c:pt>
                <c:pt idx="152">
                  <c:v>44092</c:v>
                </c:pt>
                <c:pt idx="153">
                  <c:v>44093</c:v>
                </c:pt>
                <c:pt idx="154">
                  <c:v>44094</c:v>
                </c:pt>
                <c:pt idx="155">
                  <c:v>44095</c:v>
                </c:pt>
                <c:pt idx="156">
                  <c:v>44096</c:v>
                </c:pt>
                <c:pt idx="157">
                  <c:v>44097</c:v>
                </c:pt>
                <c:pt idx="158">
                  <c:v>44098</c:v>
                </c:pt>
                <c:pt idx="159">
                  <c:v>44099</c:v>
                </c:pt>
                <c:pt idx="160">
                  <c:v>44100</c:v>
                </c:pt>
                <c:pt idx="161">
                  <c:v>44101</c:v>
                </c:pt>
                <c:pt idx="162">
                  <c:v>44102</c:v>
                </c:pt>
                <c:pt idx="163">
                  <c:v>44103</c:v>
                </c:pt>
                <c:pt idx="164">
                  <c:v>44104</c:v>
                </c:pt>
                <c:pt idx="165">
                  <c:v>44105</c:v>
                </c:pt>
                <c:pt idx="166">
                  <c:v>44106</c:v>
                </c:pt>
                <c:pt idx="167">
                  <c:v>44107</c:v>
                </c:pt>
                <c:pt idx="168">
                  <c:v>44108</c:v>
                </c:pt>
                <c:pt idx="169">
                  <c:v>44109</c:v>
                </c:pt>
                <c:pt idx="170">
                  <c:v>44110</c:v>
                </c:pt>
                <c:pt idx="171">
                  <c:v>44111</c:v>
                </c:pt>
                <c:pt idx="172">
                  <c:v>44112</c:v>
                </c:pt>
                <c:pt idx="173">
                  <c:v>44113</c:v>
                </c:pt>
                <c:pt idx="174">
                  <c:v>44114</c:v>
                </c:pt>
                <c:pt idx="175">
                  <c:v>44115</c:v>
                </c:pt>
                <c:pt idx="176">
                  <c:v>44116</c:v>
                </c:pt>
                <c:pt idx="177">
                  <c:v>44117</c:v>
                </c:pt>
                <c:pt idx="178">
                  <c:v>44118</c:v>
                </c:pt>
                <c:pt idx="179">
                  <c:v>44119</c:v>
                </c:pt>
                <c:pt idx="180">
                  <c:v>44120</c:v>
                </c:pt>
                <c:pt idx="181">
                  <c:v>44121</c:v>
                </c:pt>
                <c:pt idx="182">
                  <c:v>44122</c:v>
                </c:pt>
                <c:pt idx="183">
                  <c:v>44123</c:v>
                </c:pt>
                <c:pt idx="184">
                  <c:v>44124</c:v>
                </c:pt>
                <c:pt idx="185">
                  <c:v>44125</c:v>
                </c:pt>
                <c:pt idx="186">
                  <c:v>44126</c:v>
                </c:pt>
                <c:pt idx="187">
                  <c:v>44127</c:v>
                </c:pt>
                <c:pt idx="188">
                  <c:v>44128</c:v>
                </c:pt>
                <c:pt idx="189">
                  <c:v>44129</c:v>
                </c:pt>
                <c:pt idx="190">
                  <c:v>44130</c:v>
                </c:pt>
                <c:pt idx="191">
                  <c:v>44131</c:v>
                </c:pt>
                <c:pt idx="192">
                  <c:v>44132</c:v>
                </c:pt>
                <c:pt idx="193">
                  <c:v>44133</c:v>
                </c:pt>
                <c:pt idx="194">
                  <c:v>44134</c:v>
                </c:pt>
                <c:pt idx="195">
                  <c:v>44135</c:v>
                </c:pt>
                <c:pt idx="196">
                  <c:v>44136</c:v>
                </c:pt>
                <c:pt idx="197">
                  <c:v>44137</c:v>
                </c:pt>
                <c:pt idx="198">
                  <c:v>44138</c:v>
                </c:pt>
                <c:pt idx="199">
                  <c:v>44139</c:v>
                </c:pt>
              </c:numCache>
            </c:numRef>
          </c:cat>
          <c:val>
            <c:numRef>
              <c:f>Proyeccion!$K$4:$K$203</c:f>
              <c:numCache>
                <c:formatCode>#,##0</c:formatCode>
                <c:ptCount val="200"/>
                <c:pt idx="1">
                  <c:v>419</c:v>
                </c:pt>
                <c:pt idx="2">
                  <c:v>325</c:v>
                </c:pt>
                <c:pt idx="3">
                  <c:v>464</c:v>
                </c:pt>
                <c:pt idx="4">
                  <c:v>516</c:v>
                </c:pt>
                <c:pt idx="5">
                  <c:v>494</c:v>
                </c:pt>
                <c:pt idx="6">
                  <c:v>552</c:v>
                </c:pt>
                <c:pt idx="7">
                  <c:v>473</c:v>
                </c:pt>
                <c:pt idx="8">
                  <c:v>482</c:v>
                </c:pt>
                <c:pt idx="9">
                  <c:v>552</c:v>
                </c:pt>
                <c:pt idx="10">
                  <c:v>520</c:v>
                </c:pt>
                <c:pt idx="11">
                  <c:v>780</c:v>
                </c:pt>
                <c:pt idx="12">
                  <c:v>1343</c:v>
                </c:pt>
                <c:pt idx="13">
                  <c:v>1427</c:v>
                </c:pt>
                <c:pt idx="14">
                  <c:v>1228</c:v>
                </c:pt>
                <c:pt idx="15">
                  <c:v>980</c:v>
                </c:pt>
                <c:pt idx="16">
                  <c:v>1373</c:v>
                </c:pt>
                <c:pt idx="17">
                  <c:v>1032</c:v>
                </c:pt>
                <c:pt idx="18">
                  <c:v>1533</c:v>
                </c:pt>
                <c:pt idx="19">
                  <c:v>1391</c:v>
                </c:pt>
                <c:pt idx="20">
                  <c:v>1247</c:v>
                </c:pt>
                <c:pt idx="21">
                  <c:v>1647</c:v>
                </c:pt>
                <c:pt idx="22">
                  <c:v>1197</c:v>
                </c:pt>
                <c:pt idx="23">
                  <c:v>1658</c:v>
                </c:pt>
                <c:pt idx="24">
                  <c:v>2660</c:v>
                </c:pt>
                <c:pt idx="25">
                  <c:v>2659</c:v>
                </c:pt>
                <c:pt idx="26">
                  <c:v>2502</c:v>
                </c:pt>
                <c:pt idx="27">
                  <c:v>1886</c:v>
                </c:pt>
                <c:pt idx="28">
                  <c:v>2353</c:v>
                </c:pt>
                <c:pt idx="29">
                  <c:v>2278</c:v>
                </c:pt>
                <c:pt idx="30">
                  <c:v>3520</c:v>
                </c:pt>
                <c:pt idx="31">
                  <c:v>4038</c:v>
                </c:pt>
                <c:pt idx="32">
                  <c:v>3954</c:v>
                </c:pt>
                <c:pt idx="33">
                  <c:v>4276</c:v>
                </c:pt>
                <c:pt idx="34">
                  <c:v>3546</c:v>
                </c:pt>
                <c:pt idx="35">
                  <c:v>3709</c:v>
                </c:pt>
                <c:pt idx="36">
                  <c:v>4895</c:v>
                </c:pt>
                <c:pt idx="37">
                  <c:v>3964</c:v>
                </c:pt>
                <c:pt idx="38">
                  <c:v>4328</c:v>
                </c:pt>
                <c:pt idx="39">
                  <c:v>4654</c:v>
                </c:pt>
                <c:pt idx="40">
                  <c:v>3695</c:v>
                </c:pt>
                <c:pt idx="41">
                  <c:v>4220</c:v>
                </c:pt>
                <c:pt idx="42">
                  <c:v>4830</c:v>
                </c:pt>
                <c:pt idx="43">
                  <c:v>5471</c:v>
                </c:pt>
                <c:pt idx="44">
                  <c:v>3527</c:v>
                </c:pt>
                <c:pt idx="45">
                  <c:v>4942</c:v>
                </c:pt>
                <c:pt idx="46">
                  <c:v>4664</c:v>
                </c:pt>
                <c:pt idx="47">
                  <c:v>4207</c:v>
                </c:pt>
                <c:pt idx="48">
                  <c:v>5246</c:v>
                </c:pt>
                <c:pt idx="49">
                  <c:v>6405</c:v>
                </c:pt>
                <c:pt idx="50">
                  <c:v>4696</c:v>
                </c:pt>
                <c:pt idx="51">
                  <c:v>3913</c:v>
                </c:pt>
                <c:pt idx="52">
                  <c:v>5737</c:v>
                </c:pt>
                <c:pt idx="53">
                  <c:v>5596</c:v>
                </c:pt>
                <c:pt idx="54">
                  <c:v>6754</c:v>
                </c:pt>
                <c:pt idx="55">
                  <c:v>6509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D-4CCC-A2C6-CD0E1203C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4097600"/>
        <c:axId val="534101864"/>
      </c:lineChart>
      <c:dateAx>
        <c:axId val="534097600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101864"/>
        <c:crosses val="autoZero"/>
        <c:auto val="0"/>
        <c:lblOffset val="100"/>
        <c:baseTimeUnit val="days"/>
      </c:dateAx>
      <c:valAx>
        <c:axId val="534101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0976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Tasa</a:t>
            </a:r>
            <a:r>
              <a:rPr lang="en-US" baseline="0"/>
              <a:t> de Contagio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764644852683271"/>
          <c:y val="0.13004635784163343"/>
          <c:w val="0.85341885389326333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Proyectado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Proyeccion!$A$4:$A$94</c:f>
              <c:numCache>
                <c:formatCode>d\-mmm\-yy</c:formatCode>
                <c:ptCount val="91"/>
                <c:pt idx="0">
                  <c:v>43940</c:v>
                </c:pt>
                <c:pt idx="1">
                  <c:v>43941</c:v>
                </c:pt>
                <c:pt idx="2">
                  <c:v>43942</c:v>
                </c:pt>
                <c:pt idx="3">
                  <c:v>43943</c:v>
                </c:pt>
                <c:pt idx="4">
                  <c:v>43944</c:v>
                </c:pt>
                <c:pt idx="5">
                  <c:v>43945</c:v>
                </c:pt>
                <c:pt idx="6">
                  <c:v>43946</c:v>
                </c:pt>
                <c:pt idx="7">
                  <c:v>43947</c:v>
                </c:pt>
                <c:pt idx="8">
                  <c:v>43948</c:v>
                </c:pt>
                <c:pt idx="9">
                  <c:v>43949</c:v>
                </c:pt>
                <c:pt idx="10">
                  <c:v>43950</c:v>
                </c:pt>
                <c:pt idx="11">
                  <c:v>43951</c:v>
                </c:pt>
                <c:pt idx="12">
                  <c:v>43952</c:v>
                </c:pt>
                <c:pt idx="13">
                  <c:v>43953</c:v>
                </c:pt>
                <c:pt idx="14">
                  <c:v>43954</c:v>
                </c:pt>
                <c:pt idx="15">
                  <c:v>43955</c:v>
                </c:pt>
                <c:pt idx="16">
                  <c:v>43956</c:v>
                </c:pt>
                <c:pt idx="17">
                  <c:v>43957</c:v>
                </c:pt>
                <c:pt idx="18">
                  <c:v>43958</c:v>
                </c:pt>
                <c:pt idx="19">
                  <c:v>43959</c:v>
                </c:pt>
                <c:pt idx="20">
                  <c:v>43960</c:v>
                </c:pt>
                <c:pt idx="21">
                  <c:v>43961</c:v>
                </c:pt>
                <c:pt idx="22">
                  <c:v>43962</c:v>
                </c:pt>
                <c:pt idx="23">
                  <c:v>43963</c:v>
                </c:pt>
                <c:pt idx="24">
                  <c:v>43964</c:v>
                </c:pt>
                <c:pt idx="25">
                  <c:v>43965</c:v>
                </c:pt>
                <c:pt idx="26">
                  <c:v>43966</c:v>
                </c:pt>
                <c:pt idx="27">
                  <c:v>43967</c:v>
                </c:pt>
                <c:pt idx="28">
                  <c:v>43968</c:v>
                </c:pt>
                <c:pt idx="29">
                  <c:v>43969</c:v>
                </c:pt>
                <c:pt idx="30">
                  <c:v>43970</c:v>
                </c:pt>
                <c:pt idx="31">
                  <c:v>43971</c:v>
                </c:pt>
                <c:pt idx="32">
                  <c:v>43972</c:v>
                </c:pt>
                <c:pt idx="33">
                  <c:v>43973</c:v>
                </c:pt>
                <c:pt idx="34">
                  <c:v>43974</c:v>
                </c:pt>
                <c:pt idx="35">
                  <c:v>43975</c:v>
                </c:pt>
                <c:pt idx="36">
                  <c:v>43976</c:v>
                </c:pt>
                <c:pt idx="37">
                  <c:v>43977</c:v>
                </c:pt>
                <c:pt idx="38">
                  <c:v>43978</c:v>
                </c:pt>
                <c:pt idx="39">
                  <c:v>43979</c:v>
                </c:pt>
                <c:pt idx="40">
                  <c:v>43980</c:v>
                </c:pt>
                <c:pt idx="41">
                  <c:v>43981</c:v>
                </c:pt>
                <c:pt idx="42">
                  <c:v>43982</c:v>
                </c:pt>
                <c:pt idx="43">
                  <c:v>43983</c:v>
                </c:pt>
                <c:pt idx="44">
                  <c:v>43984</c:v>
                </c:pt>
                <c:pt idx="45">
                  <c:v>43985</c:v>
                </c:pt>
                <c:pt idx="46">
                  <c:v>43986</c:v>
                </c:pt>
                <c:pt idx="47">
                  <c:v>43987</c:v>
                </c:pt>
                <c:pt idx="48">
                  <c:v>43988</c:v>
                </c:pt>
                <c:pt idx="49">
                  <c:v>43989</c:v>
                </c:pt>
                <c:pt idx="50">
                  <c:v>43990</c:v>
                </c:pt>
                <c:pt idx="51">
                  <c:v>43991</c:v>
                </c:pt>
                <c:pt idx="52">
                  <c:v>43992</c:v>
                </c:pt>
                <c:pt idx="53">
                  <c:v>43993</c:v>
                </c:pt>
                <c:pt idx="54">
                  <c:v>43994</c:v>
                </c:pt>
                <c:pt idx="55">
                  <c:v>43995</c:v>
                </c:pt>
                <c:pt idx="56">
                  <c:v>43996</c:v>
                </c:pt>
                <c:pt idx="57">
                  <c:v>43997</c:v>
                </c:pt>
                <c:pt idx="58">
                  <c:v>43998</c:v>
                </c:pt>
                <c:pt idx="59">
                  <c:v>43999</c:v>
                </c:pt>
                <c:pt idx="60">
                  <c:v>44000</c:v>
                </c:pt>
                <c:pt idx="61">
                  <c:v>44001</c:v>
                </c:pt>
                <c:pt idx="62">
                  <c:v>44002</c:v>
                </c:pt>
                <c:pt idx="63">
                  <c:v>44003</c:v>
                </c:pt>
                <c:pt idx="64">
                  <c:v>44004</c:v>
                </c:pt>
                <c:pt idx="65">
                  <c:v>44005</c:v>
                </c:pt>
                <c:pt idx="66">
                  <c:v>44006</c:v>
                </c:pt>
                <c:pt idx="67">
                  <c:v>44007</c:v>
                </c:pt>
                <c:pt idx="68">
                  <c:v>44008</c:v>
                </c:pt>
                <c:pt idx="69">
                  <c:v>44009</c:v>
                </c:pt>
                <c:pt idx="70">
                  <c:v>44010</c:v>
                </c:pt>
                <c:pt idx="71">
                  <c:v>44011</c:v>
                </c:pt>
                <c:pt idx="72">
                  <c:v>44012</c:v>
                </c:pt>
                <c:pt idx="73">
                  <c:v>44013</c:v>
                </c:pt>
                <c:pt idx="74">
                  <c:v>44014</c:v>
                </c:pt>
                <c:pt idx="75">
                  <c:v>44015</c:v>
                </c:pt>
                <c:pt idx="76">
                  <c:v>44016</c:v>
                </c:pt>
                <c:pt idx="77">
                  <c:v>44017</c:v>
                </c:pt>
                <c:pt idx="78">
                  <c:v>44018</c:v>
                </c:pt>
                <c:pt idx="79">
                  <c:v>44019</c:v>
                </c:pt>
                <c:pt idx="80">
                  <c:v>44020</c:v>
                </c:pt>
                <c:pt idx="81">
                  <c:v>44021</c:v>
                </c:pt>
                <c:pt idx="82">
                  <c:v>44022</c:v>
                </c:pt>
                <c:pt idx="83">
                  <c:v>44023</c:v>
                </c:pt>
                <c:pt idx="84">
                  <c:v>44024</c:v>
                </c:pt>
                <c:pt idx="85">
                  <c:v>44025</c:v>
                </c:pt>
                <c:pt idx="86">
                  <c:v>44026</c:v>
                </c:pt>
                <c:pt idx="87">
                  <c:v>44027</c:v>
                </c:pt>
                <c:pt idx="88">
                  <c:v>44028</c:v>
                </c:pt>
                <c:pt idx="89">
                  <c:v>44029</c:v>
                </c:pt>
                <c:pt idx="90">
                  <c:v>44030</c:v>
                </c:pt>
              </c:numCache>
            </c:numRef>
          </c:cat>
          <c:val>
            <c:numRef>
              <c:f>Proyeccion!$O$14:$O$115</c:f>
              <c:numCache>
                <c:formatCode>0.0%</c:formatCode>
                <c:ptCount val="102"/>
                <c:pt idx="0">
                  <c:v>0.28641975308641976</c:v>
                </c:pt>
                <c:pt idx="1">
                  <c:v>0.27351247600767753</c:v>
                </c:pt>
                <c:pt idx="2">
                  <c:v>0.26149208741522229</c:v>
                </c:pt>
                <c:pt idx="3">
                  <c:v>0.25089605734767023</c:v>
                </c:pt>
                <c:pt idx="4">
                  <c:v>0.23925501432664756</c:v>
                </c:pt>
                <c:pt idx="5">
                  <c:v>0.22928709055876687</c:v>
                </c:pt>
                <c:pt idx="6">
                  <c:v>0.21912225705329152</c:v>
                </c:pt>
                <c:pt idx="7">
                  <c:v>0.20956544098740035</c:v>
                </c:pt>
                <c:pt idx="8">
                  <c:v>0.20089285714285715</c:v>
                </c:pt>
                <c:pt idx="9">
                  <c:v>0.19206939281288724</c:v>
                </c:pt>
                <c:pt idx="10">
                  <c:v>0.18414018414018413</c:v>
                </c:pt>
                <c:pt idx="11">
                  <c:v>0.17607223476297967</c:v>
                </c:pt>
                <c:pt idx="12">
                  <c:v>0.16879931755171679</c:v>
                </c:pt>
                <c:pt idx="13">
                  <c:v>0.16157284919259191</c:v>
                </c:pt>
                <c:pt idx="14">
                  <c:v>0.15480678605089537</c:v>
                </c:pt>
                <c:pt idx="15">
                  <c:v>0.14826906073590423</c:v>
                </c:pt>
                <c:pt idx="16">
                  <c:v>0.14209559912337855</c:v>
                </c:pt>
                <c:pt idx="17">
                  <c:v>0.13613733015247381</c:v>
                </c:pt>
                <c:pt idx="18">
                  <c:v>0.13050623088510521</c:v>
                </c:pt>
                <c:pt idx="19">
                  <c:v>0.1250504724218687</c:v>
                </c:pt>
                <c:pt idx="20">
                  <c:v>0.11987223199224778</c:v>
                </c:pt>
                <c:pt idx="21">
                  <c:v>0.1148927987693491</c:v>
                </c:pt>
                <c:pt idx="22">
                  <c:v>0.11018167184086466</c:v>
                </c:pt>
                <c:pt idx="23">
                  <c:v>0.10561611558478548</c:v>
                </c:pt>
                <c:pt idx="24">
                  <c:v>0.10128805620608899</c:v>
                </c:pt>
                <c:pt idx="25">
                  <c:v>9.7118553960659229E-2</c:v>
                </c:pt>
                <c:pt idx="26">
                  <c:v>9.3134594510776866E-2</c:v>
                </c:pt>
                <c:pt idx="27">
                  <c:v>8.9330992783304072E-2</c:v>
                </c:pt>
                <c:pt idx="28">
                  <c:v>8.5684056319687479E-2</c:v>
                </c:pt>
                <c:pt idx="29">
                  <c:v>8.219013778317516E-2</c:v>
                </c:pt>
                <c:pt idx="30">
                  <c:v>7.8843462961167066E-2</c:v>
                </c:pt>
                <c:pt idx="31">
                  <c:v>7.5649784261351966E-2</c:v>
                </c:pt>
                <c:pt idx="32">
                  <c:v>7.2561870993159278E-2</c:v>
                </c:pt>
                <c:pt idx="33">
                  <c:v>6.9623000634454202E-2</c:v>
                </c:pt>
                <c:pt idx="34">
                  <c:v>6.6808191808191808E-2</c:v>
                </c:pt>
                <c:pt idx="35">
                  <c:v>6.4097311639158772E-2</c:v>
                </c:pt>
                <c:pt idx="36">
                  <c:v>6.1519704456076345E-2</c:v>
                </c:pt>
                <c:pt idx="37">
                  <c:v>5.9033834781257018E-2</c:v>
                </c:pt>
                <c:pt idx="38">
                  <c:v>5.6648237845948107E-2</c:v>
                </c:pt>
                <c:pt idx="39">
                  <c:v>5.4375255631612662E-2</c:v>
                </c:pt>
                <c:pt idx="40">
                  <c:v>5.2185878340298766E-2</c:v>
                </c:pt>
                <c:pt idx="41">
                  <c:v>5.0091473806492905E-2</c:v>
                </c:pt>
                <c:pt idx="42">
                  <c:v>4.8079598298864587E-2</c:v>
                </c:pt>
                <c:pt idx="43">
                  <c:v>4.6145775395661628E-2</c:v>
                </c:pt>
                <c:pt idx="44">
                  <c:v>4.4303606276092485E-2</c:v>
                </c:pt>
                <c:pt idx="45">
                  <c:v>4.252820364477871E-2</c:v>
                </c:pt>
                <c:pt idx="46">
                  <c:v>4.0826632482616636E-2</c:v>
                </c:pt>
                <c:pt idx="47">
                  <c:v>3.9198541251239616E-2</c:v>
                </c:pt>
                <c:pt idx="48">
                  <c:v>3.7627623005489712E-2</c:v>
                </c:pt>
                <c:pt idx="49">
                  <c:v>3.6129625600759475E-2</c:v>
                </c:pt>
                <c:pt idx="50">
                  <c:v>3.468368082232965E-2</c:v>
                </c:pt>
                <c:pt idx="51">
                  <c:v>3.3308888981131726E-2</c:v>
                </c:pt>
                <c:pt idx="52">
                  <c:v>3.1976290054052607E-2</c:v>
                </c:pt>
                <c:pt idx="53">
                  <c:v>3.0704353279557103E-2</c:v>
                </c:pt>
                <c:pt idx="54">
                  <c:v>2.9483348999597155E-2</c:v>
                </c:pt>
                <c:pt idx="55">
                  <c:v>2.8312884685933234E-2</c:v>
                </c:pt>
                <c:pt idx="56">
                  <c:v>2.71845122009228E-2</c:v>
                </c:pt>
                <c:pt idx="57">
                  <c:v>2.610618444511334E-2</c:v>
                </c:pt>
                <c:pt idx="58">
                  <c:v>2.507343013700691E-2</c:v>
                </c:pt>
                <c:pt idx="59">
                  <c:v>2.4074902959283256E-2</c:v>
                </c:pt>
                <c:pt idx="60">
                  <c:v>2.3118425955117365E-2</c:v>
                </c:pt>
                <c:pt idx="61">
                  <c:v>2.2203858099803558E-2</c:v>
                </c:pt>
                <c:pt idx="62">
                  <c:v>2.1324189338247888E-2</c:v>
                </c:pt>
                <c:pt idx="63">
                  <c:v>2.0479830419222734E-2</c:v>
                </c:pt>
                <c:pt idx="64">
                  <c:v>1.9671128961752226E-2</c:v>
                </c:pt>
                <c:pt idx="65">
                  <c:v>1.8888724140820917E-2</c:v>
                </c:pt>
                <c:pt idx="66">
                  <c:v>1.8143107517288943E-2</c:v>
                </c:pt>
                <c:pt idx="67">
                  <c:v>1.7425186354413626E-2</c:v>
                </c:pt>
                <c:pt idx="68">
                  <c:v>1.6735839433668968E-2</c:v>
                </c:pt>
                <c:pt idx="69">
                  <c:v>1.6075885870822208E-2</c:v>
                </c:pt>
                <c:pt idx="70">
                  <c:v>1.5440191797749156E-2</c:v>
                </c:pt>
                <c:pt idx="71">
                  <c:v>1.4829867014463051E-2</c:v>
                </c:pt>
                <c:pt idx="72">
                  <c:v>1.424309360566855E-2</c:v>
                </c:pt>
                <c:pt idx="73">
                  <c:v>1.3681039725078135E-2</c:v>
                </c:pt>
                <c:pt idx="74">
                  <c:v>1.314203442041117E-2</c:v>
                </c:pt>
                <c:pt idx="75">
                  <c:v>1.2624551778839003E-2</c:v>
                </c:pt>
                <c:pt idx="76">
                  <c:v>1.2124475775525856E-2</c:v>
                </c:pt>
                <c:pt idx="77">
                  <c:v>1.1648716625822262E-2</c:v>
                </c:pt>
                <c:pt idx="78">
                  <c:v>1.1187875020917502E-2</c:v>
                </c:pt>
                <c:pt idx="79">
                  <c:v>1.0746248269593976E-2</c:v>
                </c:pt>
                <c:pt idx="80">
                  <c:v>1.0322728194146296E-2</c:v>
                </c:pt>
                <c:pt idx="81">
                  <c:v>9.9162966811917053E-3</c:v>
                </c:pt>
                <c:pt idx="82">
                  <c:v>9.5260169787243793E-3</c:v>
                </c:pt>
                <c:pt idx="83">
                  <c:v>9.1510259897211801E-3</c:v>
                </c:pt>
                <c:pt idx="84">
                  <c:v>8.7905274316458989E-3</c:v>
                </c:pt>
                <c:pt idx="85">
                  <c:v>8.443785750399016E-3</c:v>
                </c:pt>
                <c:pt idx="86">
                  <c:v>8.1125783056729059E-3</c:v>
                </c:pt>
                <c:pt idx="87">
                  <c:v>7.7913213066796681E-3</c:v>
                </c:pt>
                <c:pt idx="88">
                  <c:v>7.4867681351537029E-3</c:v>
                </c:pt>
                <c:pt idx="89">
                  <c:v>7.1910317389811546E-3</c:v>
                </c:pt>
                <c:pt idx="90">
                  <c:v>6.9084546325741507E-3</c:v>
                </c:pt>
                <c:pt idx="91">
                  <c:v>6.6361415205121402E-3</c:v>
                </c:pt>
                <c:pt idx="92">
                  <c:v>6.3760180814559243E-3</c:v>
                </c:pt>
                <c:pt idx="93">
                  <c:v>6.1252915414421192E-3</c:v>
                </c:pt>
                <c:pt idx="94">
                  <c:v>5.8835963104996525E-3</c:v>
                </c:pt>
                <c:pt idx="95">
                  <c:v>5.6529008063696739E-3</c:v>
                </c:pt>
                <c:pt idx="96">
                  <c:v>5.4282433983926523E-3</c:v>
                </c:pt>
                <c:pt idx="97">
                  <c:v>5.2185153380958473E-3</c:v>
                </c:pt>
                <c:pt idx="98">
                  <c:v>5.0119391387916361E-3</c:v>
                </c:pt>
                <c:pt idx="99">
                  <c:v>4.8128765358139954E-3</c:v>
                </c:pt>
                <c:pt idx="100">
                  <c:v>4.625588322639285E-3</c:v>
                </c:pt>
                <c:pt idx="101">
                  <c:v>4.4452904555023062E-3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3-45BB-AE3C-006613193B2A}"/>
            </c:ext>
          </c:extLst>
        </c:ser>
        <c:ser>
          <c:idx val="1"/>
          <c:order val="1"/>
          <c:tx>
            <c:v>Real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Proyeccion!$A$4:$A$94</c:f>
              <c:numCache>
                <c:formatCode>d\-mmm\-yy</c:formatCode>
                <c:ptCount val="91"/>
                <c:pt idx="0">
                  <c:v>43940</c:v>
                </c:pt>
                <c:pt idx="1">
                  <c:v>43941</c:v>
                </c:pt>
                <c:pt idx="2">
                  <c:v>43942</c:v>
                </c:pt>
                <c:pt idx="3">
                  <c:v>43943</c:v>
                </c:pt>
                <c:pt idx="4">
                  <c:v>43944</c:v>
                </c:pt>
                <c:pt idx="5">
                  <c:v>43945</c:v>
                </c:pt>
                <c:pt idx="6">
                  <c:v>43946</c:v>
                </c:pt>
                <c:pt idx="7">
                  <c:v>43947</c:v>
                </c:pt>
                <c:pt idx="8">
                  <c:v>43948</c:v>
                </c:pt>
                <c:pt idx="9">
                  <c:v>43949</c:v>
                </c:pt>
                <c:pt idx="10">
                  <c:v>43950</c:v>
                </c:pt>
                <c:pt idx="11">
                  <c:v>43951</c:v>
                </c:pt>
                <c:pt idx="12">
                  <c:v>43952</c:v>
                </c:pt>
                <c:pt idx="13">
                  <c:v>43953</c:v>
                </c:pt>
                <c:pt idx="14">
                  <c:v>43954</c:v>
                </c:pt>
                <c:pt idx="15">
                  <c:v>43955</c:v>
                </c:pt>
                <c:pt idx="16">
                  <c:v>43956</c:v>
                </c:pt>
                <c:pt idx="17">
                  <c:v>43957</c:v>
                </c:pt>
                <c:pt idx="18">
                  <c:v>43958</c:v>
                </c:pt>
                <c:pt idx="19">
                  <c:v>43959</c:v>
                </c:pt>
                <c:pt idx="20">
                  <c:v>43960</c:v>
                </c:pt>
                <c:pt idx="21">
                  <c:v>43961</c:v>
                </c:pt>
                <c:pt idx="22">
                  <c:v>43962</c:v>
                </c:pt>
                <c:pt idx="23">
                  <c:v>43963</c:v>
                </c:pt>
                <c:pt idx="24">
                  <c:v>43964</c:v>
                </c:pt>
                <c:pt idx="25">
                  <c:v>43965</c:v>
                </c:pt>
                <c:pt idx="26">
                  <c:v>43966</c:v>
                </c:pt>
                <c:pt idx="27">
                  <c:v>43967</c:v>
                </c:pt>
                <c:pt idx="28">
                  <c:v>43968</c:v>
                </c:pt>
                <c:pt idx="29">
                  <c:v>43969</c:v>
                </c:pt>
                <c:pt idx="30">
                  <c:v>43970</c:v>
                </c:pt>
                <c:pt idx="31">
                  <c:v>43971</c:v>
                </c:pt>
                <c:pt idx="32">
                  <c:v>43972</c:v>
                </c:pt>
                <c:pt idx="33">
                  <c:v>43973</c:v>
                </c:pt>
                <c:pt idx="34">
                  <c:v>43974</c:v>
                </c:pt>
                <c:pt idx="35">
                  <c:v>43975</c:v>
                </c:pt>
                <c:pt idx="36">
                  <c:v>43976</c:v>
                </c:pt>
                <c:pt idx="37">
                  <c:v>43977</c:v>
                </c:pt>
                <c:pt idx="38">
                  <c:v>43978</c:v>
                </c:pt>
                <c:pt idx="39">
                  <c:v>43979</c:v>
                </c:pt>
                <c:pt idx="40">
                  <c:v>43980</c:v>
                </c:pt>
                <c:pt idx="41">
                  <c:v>43981</c:v>
                </c:pt>
                <c:pt idx="42">
                  <c:v>43982</c:v>
                </c:pt>
                <c:pt idx="43">
                  <c:v>43983</c:v>
                </c:pt>
                <c:pt idx="44">
                  <c:v>43984</c:v>
                </c:pt>
                <c:pt idx="45">
                  <c:v>43985</c:v>
                </c:pt>
                <c:pt idx="46">
                  <c:v>43986</c:v>
                </c:pt>
                <c:pt idx="47">
                  <c:v>43987</c:v>
                </c:pt>
                <c:pt idx="48">
                  <c:v>43988</c:v>
                </c:pt>
                <c:pt idx="49">
                  <c:v>43989</c:v>
                </c:pt>
                <c:pt idx="50">
                  <c:v>43990</c:v>
                </c:pt>
                <c:pt idx="51">
                  <c:v>43991</c:v>
                </c:pt>
                <c:pt idx="52">
                  <c:v>43992</c:v>
                </c:pt>
                <c:pt idx="53">
                  <c:v>43993</c:v>
                </c:pt>
                <c:pt idx="54">
                  <c:v>43994</c:v>
                </c:pt>
                <c:pt idx="55">
                  <c:v>43995</c:v>
                </c:pt>
                <c:pt idx="56">
                  <c:v>43996</c:v>
                </c:pt>
                <c:pt idx="57">
                  <c:v>43997</c:v>
                </c:pt>
                <c:pt idx="58">
                  <c:v>43998</c:v>
                </c:pt>
                <c:pt idx="59">
                  <c:v>43999</c:v>
                </c:pt>
                <c:pt idx="60">
                  <c:v>44000</c:v>
                </c:pt>
                <c:pt idx="61">
                  <c:v>44001</c:v>
                </c:pt>
                <c:pt idx="62">
                  <c:v>44002</c:v>
                </c:pt>
                <c:pt idx="63">
                  <c:v>44003</c:v>
                </c:pt>
                <c:pt idx="64">
                  <c:v>44004</c:v>
                </c:pt>
                <c:pt idx="65">
                  <c:v>44005</c:v>
                </c:pt>
                <c:pt idx="66">
                  <c:v>44006</c:v>
                </c:pt>
                <c:pt idx="67">
                  <c:v>44007</c:v>
                </c:pt>
                <c:pt idx="68">
                  <c:v>44008</c:v>
                </c:pt>
                <c:pt idx="69">
                  <c:v>44009</c:v>
                </c:pt>
                <c:pt idx="70">
                  <c:v>44010</c:v>
                </c:pt>
                <c:pt idx="71">
                  <c:v>44011</c:v>
                </c:pt>
                <c:pt idx="72">
                  <c:v>44012</c:v>
                </c:pt>
                <c:pt idx="73">
                  <c:v>44013</c:v>
                </c:pt>
                <c:pt idx="74">
                  <c:v>44014</c:v>
                </c:pt>
                <c:pt idx="75">
                  <c:v>44015</c:v>
                </c:pt>
                <c:pt idx="76">
                  <c:v>44016</c:v>
                </c:pt>
                <c:pt idx="77">
                  <c:v>44017</c:v>
                </c:pt>
                <c:pt idx="78">
                  <c:v>44018</c:v>
                </c:pt>
                <c:pt idx="79">
                  <c:v>44019</c:v>
                </c:pt>
                <c:pt idx="80">
                  <c:v>44020</c:v>
                </c:pt>
                <c:pt idx="81">
                  <c:v>44021</c:v>
                </c:pt>
                <c:pt idx="82">
                  <c:v>44022</c:v>
                </c:pt>
                <c:pt idx="83">
                  <c:v>44023</c:v>
                </c:pt>
                <c:pt idx="84">
                  <c:v>44024</c:v>
                </c:pt>
                <c:pt idx="85">
                  <c:v>44025</c:v>
                </c:pt>
                <c:pt idx="86">
                  <c:v>44026</c:v>
                </c:pt>
                <c:pt idx="87">
                  <c:v>44027</c:v>
                </c:pt>
                <c:pt idx="88">
                  <c:v>44028</c:v>
                </c:pt>
                <c:pt idx="89">
                  <c:v>44029</c:v>
                </c:pt>
                <c:pt idx="90">
                  <c:v>44030</c:v>
                </c:pt>
              </c:numCache>
            </c:numRef>
          </c:cat>
          <c:val>
            <c:numRef>
              <c:f>Proyeccion!$L$14:$L$115</c:f>
              <c:numCache>
                <c:formatCode>0.0%</c:formatCode>
                <c:ptCount val="102"/>
                <c:pt idx="0">
                  <c:v>0.16500000000000001</c:v>
                </c:pt>
                <c:pt idx="1">
                  <c:v>0.21340000000000001</c:v>
                </c:pt>
                <c:pt idx="2">
                  <c:v>0.29699999999999999</c:v>
                </c:pt>
                <c:pt idx="3">
                  <c:v>0.26219999999999999</c:v>
                </c:pt>
                <c:pt idx="4">
                  <c:v>0.19700000000000001</c:v>
                </c:pt>
                <c:pt idx="5">
                  <c:v>0.14269999999999999</c:v>
                </c:pt>
                <c:pt idx="6">
                  <c:v>0.17710000000000001</c:v>
                </c:pt>
                <c:pt idx="7">
                  <c:v>0.1226</c:v>
                </c:pt>
                <c:pt idx="8">
                  <c:v>0.16300000000000001</c:v>
                </c:pt>
                <c:pt idx="9">
                  <c:v>0.13500000000000001</c:v>
                </c:pt>
                <c:pt idx="10">
                  <c:v>0.1123</c:v>
                </c:pt>
                <c:pt idx="11">
                  <c:v>0.1353</c:v>
                </c:pt>
                <c:pt idx="12">
                  <c:v>9.2499999999999999E-2</c:v>
                </c:pt>
                <c:pt idx="13">
                  <c:v>0.1183</c:v>
                </c:pt>
                <c:pt idx="14">
                  <c:v>0.1691</c:v>
                </c:pt>
                <c:pt idx="15">
                  <c:v>0.15240000000000001</c:v>
                </c:pt>
                <c:pt idx="16">
                  <c:v>0.1313</c:v>
                </c:pt>
                <c:pt idx="17">
                  <c:v>9.2999999999999999E-2</c:v>
                </c:pt>
                <c:pt idx="18">
                  <c:v>0.108</c:v>
                </c:pt>
                <c:pt idx="19">
                  <c:v>9.7900000000000001E-2</c:v>
                </c:pt>
                <c:pt idx="20">
                  <c:v>0.13789999999999999</c:v>
                </c:pt>
                <c:pt idx="21">
                  <c:v>0.14349999999999999</c:v>
                </c:pt>
                <c:pt idx="22">
                  <c:v>0.1288</c:v>
                </c:pt>
                <c:pt idx="23">
                  <c:v>0.1278</c:v>
                </c:pt>
                <c:pt idx="24">
                  <c:v>9.9199999999999997E-2</c:v>
                </c:pt>
                <c:pt idx="25">
                  <c:v>9.7299999999999998E-2</c:v>
                </c:pt>
                <c:pt idx="26">
                  <c:v>0.1186</c:v>
                </c:pt>
                <c:pt idx="27">
                  <c:v>9.0399999999999994E-2</c:v>
                </c:pt>
                <c:pt idx="28">
                  <c:v>9.2799999999999994E-2</c:v>
                </c:pt>
                <c:pt idx="29">
                  <c:v>9.3799999999999994E-2</c:v>
                </c:pt>
                <c:pt idx="30">
                  <c:v>7.0999999999999994E-2</c:v>
                </c:pt>
                <c:pt idx="31">
                  <c:v>7.7100000000000002E-2</c:v>
                </c:pt>
                <c:pt idx="32">
                  <c:v>8.3500000000000005E-2</c:v>
                </c:pt>
                <c:pt idx="33">
                  <c:v>8.9099999999999999E-2</c:v>
                </c:pt>
                <c:pt idx="34">
                  <c:v>5.5399999999999998E-2</c:v>
                </c:pt>
                <c:pt idx="35">
                  <c:v>7.3899999999999993E-2</c:v>
                </c:pt>
                <c:pt idx="36">
                  <c:v>6.6799999999999998E-2</c:v>
                </c:pt>
                <c:pt idx="37">
                  <c:v>5.8000000000000003E-2</c:v>
                </c:pt>
                <c:pt idx="38">
                  <c:v>6.9099999999999995E-2</c:v>
                </c:pt>
                <c:pt idx="39">
                  <c:v>0.08</c:v>
                </c:pt>
                <c:pt idx="40">
                  <c:v>5.6500000000000002E-2</c:v>
                </c:pt>
                <c:pt idx="41">
                  <c:v>4.5699999999999998E-2</c:v>
                </c:pt>
                <c:pt idx="42">
                  <c:v>6.4199999999999993E-2</c:v>
                </c:pt>
                <c:pt idx="43">
                  <c:v>6.0199999999999997E-2</c:v>
                </c:pt>
                <c:pt idx="44">
                  <c:v>6.9400000000000003E-2</c:v>
                </c:pt>
                <c:pt idx="45">
                  <c:v>6.4100000000000004E-2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3-45BB-AE3C-006613193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2814208"/>
        <c:axId val="1592814536"/>
      </c:lineChart>
      <c:dateAx>
        <c:axId val="1592814208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814536"/>
        <c:crosses val="autoZero"/>
        <c:auto val="1"/>
        <c:lblOffset val="100"/>
        <c:baseTimeUnit val="days"/>
      </c:dateAx>
      <c:valAx>
        <c:axId val="1592814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814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Fallecidos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75139325539432"/>
          <c:y val="0.17787878787878789"/>
          <c:w val="0.84462450612641204"/>
          <c:h val="0.53353683062344481"/>
        </c:manualLayout>
      </c:layout>
      <c:lineChart>
        <c:grouping val="standard"/>
        <c:varyColors val="0"/>
        <c:ser>
          <c:idx val="0"/>
          <c:order val="0"/>
          <c:tx>
            <c:v>Proyeccion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Proyeccion!$A$22:$A$115</c:f>
              <c:numCache>
                <c:formatCode>d\-mmm\-yy</c:formatCode>
                <c:ptCount val="94"/>
                <c:pt idx="0">
                  <c:v>43958</c:v>
                </c:pt>
                <c:pt idx="1">
                  <c:v>43959</c:v>
                </c:pt>
                <c:pt idx="2">
                  <c:v>43960</c:v>
                </c:pt>
                <c:pt idx="3">
                  <c:v>43961</c:v>
                </c:pt>
                <c:pt idx="4">
                  <c:v>43962</c:v>
                </c:pt>
                <c:pt idx="5">
                  <c:v>43963</c:v>
                </c:pt>
                <c:pt idx="6">
                  <c:v>43964</c:v>
                </c:pt>
                <c:pt idx="7">
                  <c:v>43965</c:v>
                </c:pt>
                <c:pt idx="8">
                  <c:v>43966</c:v>
                </c:pt>
                <c:pt idx="9">
                  <c:v>43967</c:v>
                </c:pt>
                <c:pt idx="10">
                  <c:v>43968</c:v>
                </c:pt>
                <c:pt idx="11">
                  <c:v>43969</c:v>
                </c:pt>
                <c:pt idx="12">
                  <c:v>43970</c:v>
                </c:pt>
                <c:pt idx="13">
                  <c:v>43971</c:v>
                </c:pt>
                <c:pt idx="14">
                  <c:v>43972</c:v>
                </c:pt>
                <c:pt idx="15">
                  <c:v>43973</c:v>
                </c:pt>
                <c:pt idx="16">
                  <c:v>43974</c:v>
                </c:pt>
                <c:pt idx="17">
                  <c:v>43975</c:v>
                </c:pt>
                <c:pt idx="18">
                  <c:v>43976</c:v>
                </c:pt>
                <c:pt idx="19">
                  <c:v>43977</c:v>
                </c:pt>
                <c:pt idx="20">
                  <c:v>43978</c:v>
                </c:pt>
                <c:pt idx="21">
                  <c:v>43979</c:v>
                </c:pt>
                <c:pt idx="22">
                  <c:v>43980</c:v>
                </c:pt>
                <c:pt idx="23">
                  <c:v>43981</c:v>
                </c:pt>
                <c:pt idx="24">
                  <c:v>43982</c:v>
                </c:pt>
                <c:pt idx="25">
                  <c:v>43983</c:v>
                </c:pt>
                <c:pt idx="26">
                  <c:v>43984</c:v>
                </c:pt>
                <c:pt idx="27">
                  <c:v>43985</c:v>
                </c:pt>
                <c:pt idx="28">
                  <c:v>43986</c:v>
                </c:pt>
                <c:pt idx="29">
                  <c:v>43987</c:v>
                </c:pt>
                <c:pt idx="30">
                  <c:v>43988</c:v>
                </c:pt>
                <c:pt idx="31">
                  <c:v>43989</c:v>
                </c:pt>
                <c:pt idx="32">
                  <c:v>43990</c:v>
                </c:pt>
                <c:pt idx="33">
                  <c:v>43991</c:v>
                </c:pt>
                <c:pt idx="34">
                  <c:v>43992</c:v>
                </c:pt>
                <c:pt idx="35">
                  <c:v>43993</c:v>
                </c:pt>
                <c:pt idx="36">
                  <c:v>43994</c:v>
                </c:pt>
                <c:pt idx="37">
                  <c:v>43995</c:v>
                </c:pt>
                <c:pt idx="38">
                  <c:v>43996</c:v>
                </c:pt>
                <c:pt idx="39">
                  <c:v>43997</c:v>
                </c:pt>
                <c:pt idx="40">
                  <c:v>43998</c:v>
                </c:pt>
                <c:pt idx="41">
                  <c:v>43999</c:v>
                </c:pt>
                <c:pt idx="42">
                  <c:v>44000</c:v>
                </c:pt>
                <c:pt idx="43">
                  <c:v>44001</c:v>
                </c:pt>
                <c:pt idx="44">
                  <c:v>44002</c:v>
                </c:pt>
                <c:pt idx="45">
                  <c:v>44003</c:v>
                </c:pt>
                <c:pt idx="46">
                  <c:v>44004</c:v>
                </c:pt>
                <c:pt idx="47">
                  <c:v>44005</c:v>
                </c:pt>
                <c:pt idx="48">
                  <c:v>44006</c:v>
                </c:pt>
                <c:pt idx="49">
                  <c:v>44007</c:v>
                </c:pt>
                <c:pt idx="50">
                  <c:v>44008</c:v>
                </c:pt>
                <c:pt idx="51">
                  <c:v>44009</c:v>
                </c:pt>
                <c:pt idx="52">
                  <c:v>44010</c:v>
                </c:pt>
                <c:pt idx="53">
                  <c:v>44011</c:v>
                </c:pt>
                <c:pt idx="54">
                  <c:v>44012</c:v>
                </c:pt>
                <c:pt idx="55">
                  <c:v>44013</c:v>
                </c:pt>
                <c:pt idx="56">
                  <c:v>44014</c:v>
                </c:pt>
                <c:pt idx="57">
                  <c:v>44015</c:v>
                </c:pt>
                <c:pt idx="58">
                  <c:v>44016</c:v>
                </c:pt>
                <c:pt idx="59">
                  <c:v>44017</c:v>
                </c:pt>
                <c:pt idx="60">
                  <c:v>44018</c:v>
                </c:pt>
                <c:pt idx="61">
                  <c:v>44019</c:v>
                </c:pt>
                <c:pt idx="62">
                  <c:v>44020</c:v>
                </c:pt>
                <c:pt idx="63">
                  <c:v>44021</c:v>
                </c:pt>
                <c:pt idx="64">
                  <c:v>44022</c:v>
                </c:pt>
                <c:pt idx="65">
                  <c:v>44023</c:v>
                </c:pt>
                <c:pt idx="66">
                  <c:v>44024</c:v>
                </c:pt>
                <c:pt idx="67">
                  <c:v>44025</c:v>
                </c:pt>
                <c:pt idx="68">
                  <c:v>44026</c:v>
                </c:pt>
                <c:pt idx="69">
                  <c:v>44027</c:v>
                </c:pt>
                <c:pt idx="70">
                  <c:v>44028</c:v>
                </c:pt>
                <c:pt idx="71">
                  <c:v>44029</c:v>
                </c:pt>
                <c:pt idx="72">
                  <c:v>44030</c:v>
                </c:pt>
                <c:pt idx="73">
                  <c:v>44031</c:v>
                </c:pt>
                <c:pt idx="74">
                  <c:v>44032</c:v>
                </c:pt>
                <c:pt idx="75">
                  <c:v>44033</c:v>
                </c:pt>
                <c:pt idx="76">
                  <c:v>44034</c:v>
                </c:pt>
                <c:pt idx="77">
                  <c:v>44035</c:v>
                </c:pt>
                <c:pt idx="78">
                  <c:v>44036</c:v>
                </c:pt>
                <c:pt idx="79">
                  <c:v>44037</c:v>
                </c:pt>
                <c:pt idx="80">
                  <c:v>44038</c:v>
                </c:pt>
                <c:pt idx="81">
                  <c:v>44039</c:v>
                </c:pt>
                <c:pt idx="82">
                  <c:v>44040</c:v>
                </c:pt>
                <c:pt idx="83">
                  <c:v>44041</c:v>
                </c:pt>
                <c:pt idx="84">
                  <c:v>44042</c:v>
                </c:pt>
                <c:pt idx="85">
                  <c:v>44043</c:v>
                </c:pt>
                <c:pt idx="86">
                  <c:v>44044</c:v>
                </c:pt>
                <c:pt idx="87">
                  <c:v>44045</c:v>
                </c:pt>
                <c:pt idx="88">
                  <c:v>44046</c:v>
                </c:pt>
                <c:pt idx="89">
                  <c:v>44047</c:v>
                </c:pt>
                <c:pt idx="90">
                  <c:v>44048</c:v>
                </c:pt>
                <c:pt idx="91">
                  <c:v>44049</c:v>
                </c:pt>
                <c:pt idx="92">
                  <c:v>44050</c:v>
                </c:pt>
                <c:pt idx="93">
                  <c:v>44051</c:v>
                </c:pt>
              </c:numCache>
            </c:numRef>
          </c:cat>
          <c:val>
            <c:numRef>
              <c:f>Proyeccion!$Q$21:$Q$115</c:f>
              <c:numCache>
                <c:formatCode>_-* #,##0_-;\-* #,##0_-;_-* "-"??_-;_-@_-</c:formatCode>
                <c:ptCount val="95"/>
                <c:pt idx="0">
                  <c:v>4</c:v>
                </c:pt>
                <c:pt idx="1">
                  <c:v>6</c:v>
                </c:pt>
                <c:pt idx="2">
                  <c:v>7</c:v>
                </c:pt>
                <c:pt idx="3">
                  <c:v>9</c:v>
                </c:pt>
                <c:pt idx="4">
                  <c:v>10</c:v>
                </c:pt>
                <c:pt idx="5">
                  <c:v>13</c:v>
                </c:pt>
                <c:pt idx="6">
                  <c:v>15</c:v>
                </c:pt>
                <c:pt idx="7">
                  <c:v>18</c:v>
                </c:pt>
                <c:pt idx="8">
                  <c:v>21</c:v>
                </c:pt>
                <c:pt idx="9">
                  <c:v>24</c:v>
                </c:pt>
                <c:pt idx="10">
                  <c:v>28</c:v>
                </c:pt>
                <c:pt idx="11">
                  <c:v>33</c:v>
                </c:pt>
                <c:pt idx="12">
                  <c:v>37</c:v>
                </c:pt>
                <c:pt idx="13">
                  <c:v>42</c:v>
                </c:pt>
                <c:pt idx="14">
                  <c:v>47</c:v>
                </c:pt>
                <c:pt idx="15">
                  <c:v>53</c:v>
                </c:pt>
                <c:pt idx="16">
                  <c:v>59</c:v>
                </c:pt>
                <c:pt idx="17">
                  <c:v>65</c:v>
                </c:pt>
                <c:pt idx="18">
                  <c:v>72</c:v>
                </c:pt>
                <c:pt idx="19">
                  <c:v>79</c:v>
                </c:pt>
                <c:pt idx="20">
                  <c:v>86</c:v>
                </c:pt>
                <c:pt idx="21">
                  <c:v>93</c:v>
                </c:pt>
                <c:pt idx="22">
                  <c:v>100</c:v>
                </c:pt>
                <c:pt idx="23">
                  <c:v>108</c:v>
                </c:pt>
                <c:pt idx="24">
                  <c:v>115</c:v>
                </c:pt>
                <c:pt idx="25">
                  <c:v>122</c:v>
                </c:pt>
                <c:pt idx="26">
                  <c:v>130</c:v>
                </c:pt>
                <c:pt idx="27">
                  <c:v>137</c:v>
                </c:pt>
                <c:pt idx="28">
                  <c:v>144</c:v>
                </c:pt>
                <c:pt idx="29">
                  <c:v>151</c:v>
                </c:pt>
                <c:pt idx="30">
                  <c:v>158</c:v>
                </c:pt>
                <c:pt idx="31">
                  <c:v>164</c:v>
                </c:pt>
                <c:pt idx="32">
                  <c:v>171</c:v>
                </c:pt>
                <c:pt idx="33">
                  <c:v>177</c:v>
                </c:pt>
                <c:pt idx="34">
                  <c:v>182</c:v>
                </c:pt>
                <c:pt idx="35">
                  <c:v>188</c:v>
                </c:pt>
                <c:pt idx="36">
                  <c:v>193</c:v>
                </c:pt>
                <c:pt idx="37">
                  <c:v>197</c:v>
                </c:pt>
                <c:pt idx="38">
                  <c:v>201</c:v>
                </c:pt>
                <c:pt idx="39">
                  <c:v>205</c:v>
                </c:pt>
                <c:pt idx="40">
                  <c:v>208</c:v>
                </c:pt>
                <c:pt idx="41">
                  <c:v>211</c:v>
                </c:pt>
                <c:pt idx="42">
                  <c:v>214</c:v>
                </c:pt>
                <c:pt idx="43">
                  <c:v>216</c:v>
                </c:pt>
                <c:pt idx="44">
                  <c:v>218</c:v>
                </c:pt>
                <c:pt idx="45">
                  <c:v>219</c:v>
                </c:pt>
                <c:pt idx="46">
                  <c:v>220</c:v>
                </c:pt>
                <c:pt idx="47">
                  <c:v>221</c:v>
                </c:pt>
                <c:pt idx="48">
                  <c:v>221</c:v>
                </c:pt>
                <c:pt idx="49">
                  <c:v>221</c:v>
                </c:pt>
                <c:pt idx="50">
                  <c:v>220</c:v>
                </c:pt>
                <c:pt idx="51">
                  <c:v>219</c:v>
                </c:pt>
                <c:pt idx="52">
                  <c:v>218</c:v>
                </c:pt>
                <c:pt idx="53">
                  <c:v>217</c:v>
                </c:pt>
                <c:pt idx="54">
                  <c:v>215</c:v>
                </c:pt>
                <c:pt idx="55">
                  <c:v>213</c:v>
                </c:pt>
                <c:pt idx="56">
                  <c:v>211</c:v>
                </c:pt>
                <c:pt idx="57">
                  <c:v>208</c:v>
                </c:pt>
                <c:pt idx="58">
                  <c:v>206</c:v>
                </c:pt>
                <c:pt idx="59">
                  <c:v>203</c:v>
                </c:pt>
                <c:pt idx="60">
                  <c:v>200</c:v>
                </c:pt>
                <c:pt idx="61">
                  <c:v>197</c:v>
                </c:pt>
                <c:pt idx="62">
                  <c:v>194</c:v>
                </c:pt>
                <c:pt idx="63">
                  <c:v>190</c:v>
                </c:pt>
                <c:pt idx="64">
                  <c:v>187</c:v>
                </c:pt>
                <c:pt idx="65">
                  <c:v>183</c:v>
                </c:pt>
                <c:pt idx="66">
                  <c:v>180</c:v>
                </c:pt>
                <c:pt idx="67">
                  <c:v>176</c:v>
                </c:pt>
                <c:pt idx="68">
                  <c:v>172</c:v>
                </c:pt>
                <c:pt idx="69">
                  <c:v>168</c:v>
                </c:pt>
                <c:pt idx="70">
                  <c:v>164</c:v>
                </c:pt>
                <c:pt idx="71">
                  <c:v>161</c:v>
                </c:pt>
                <c:pt idx="72">
                  <c:v>157</c:v>
                </c:pt>
                <c:pt idx="73">
                  <c:v>153</c:v>
                </c:pt>
                <c:pt idx="74">
                  <c:v>149</c:v>
                </c:pt>
                <c:pt idx="75">
                  <c:v>145</c:v>
                </c:pt>
                <c:pt idx="76">
                  <c:v>141</c:v>
                </c:pt>
                <c:pt idx="77">
                  <c:v>138</c:v>
                </c:pt>
                <c:pt idx="78">
                  <c:v>134</c:v>
                </c:pt>
                <c:pt idx="79">
                  <c:v>130</c:v>
                </c:pt>
                <c:pt idx="80">
                  <c:v>126</c:v>
                </c:pt>
                <c:pt idx="81">
                  <c:v>123</c:v>
                </c:pt>
                <c:pt idx="82">
                  <c:v>119</c:v>
                </c:pt>
                <c:pt idx="83">
                  <c:v>116</c:v>
                </c:pt>
                <c:pt idx="84">
                  <c:v>112</c:v>
                </c:pt>
                <c:pt idx="85">
                  <c:v>109</c:v>
                </c:pt>
                <c:pt idx="86">
                  <c:v>105</c:v>
                </c:pt>
                <c:pt idx="87">
                  <c:v>102</c:v>
                </c:pt>
                <c:pt idx="88">
                  <c:v>99</c:v>
                </c:pt>
                <c:pt idx="89">
                  <c:v>96</c:v>
                </c:pt>
                <c:pt idx="90">
                  <c:v>93</c:v>
                </c:pt>
                <c:pt idx="91">
                  <c:v>90</c:v>
                </c:pt>
                <c:pt idx="92">
                  <c:v>87</c:v>
                </c:pt>
                <c:pt idx="93">
                  <c:v>84</c:v>
                </c:pt>
                <c:pt idx="94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A-4988-BB2D-475C3C7F040E}"/>
            </c:ext>
          </c:extLst>
        </c:ser>
        <c:ser>
          <c:idx val="1"/>
          <c:order val="1"/>
          <c:tx>
            <c:v>Real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Proyeccion!$A$22:$A$115</c:f>
              <c:numCache>
                <c:formatCode>d\-mmm\-yy</c:formatCode>
                <c:ptCount val="94"/>
                <c:pt idx="0">
                  <c:v>43958</c:v>
                </c:pt>
                <c:pt idx="1">
                  <c:v>43959</c:v>
                </c:pt>
                <c:pt idx="2">
                  <c:v>43960</c:v>
                </c:pt>
                <c:pt idx="3">
                  <c:v>43961</c:v>
                </c:pt>
                <c:pt idx="4">
                  <c:v>43962</c:v>
                </c:pt>
                <c:pt idx="5">
                  <c:v>43963</c:v>
                </c:pt>
                <c:pt idx="6">
                  <c:v>43964</c:v>
                </c:pt>
                <c:pt idx="7">
                  <c:v>43965</c:v>
                </c:pt>
                <c:pt idx="8">
                  <c:v>43966</c:v>
                </c:pt>
                <c:pt idx="9">
                  <c:v>43967</c:v>
                </c:pt>
                <c:pt idx="10">
                  <c:v>43968</c:v>
                </c:pt>
                <c:pt idx="11">
                  <c:v>43969</c:v>
                </c:pt>
                <c:pt idx="12">
                  <c:v>43970</c:v>
                </c:pt>
                <c:pt idx="13">
                  <c:v>43971</c:v>
                </c:pt>
                <c:pt idx="14">
                  <c:v>43972</c:v>
                </c:pt>
                <c:pt idx="15">
                  <c:v>43973</c:v>
                </c:pt>
                <c:pt idx="16">
                  <c:v>43974</c:v>
                </c:pt>
                <c:pt idx="17">
                  <c:v>43975</c:v>
                </c:pt>
                <c:pt idx="18">
                  <c:v>43976</c:v>
                </c:pt>
                <c:pt idx="19">
                  <c:v>43977</c:v>
                </c:pt>
                <c:pt idx="20">
                  <c:v>43978</c:v>
                </c:pt>
                <c:pt idx="21">
                  <c:v>43979</c:v>
                </c:pt>
                <c:pt idx="22">
                  <c:v>43980</c:v>
                </c:pt>
                <c:pt idx="23">
                  <c:v>43981</c:v>
                </c:pt>
                <c:pt idx="24">
                  <c:v>43982</c:v>
                </c:pt>
                <c:pt idx="25">
                  <c:v>43983</c:v>
                </c:pt>
                <c:pt idx="26">
                  <c:v>43984</c:v>
                </c:pt>
                <c:pt idx="27">
                  <c:v>43985</c:v>
                </c:pt>
                <c:pt idx="28">
                  <c:v>43986</c:v>
                </c:pt>
                <c:pt idx="29">
                  <c:v>43987</c:v>
                </c:pt>
                <c:pt idx="30">
                  <c:v>43988</c:v>
                </c:pt>
                <c:pt idx="31">
                  <c:v>43989</c:v>
                </c:pt>
                <c:pt idx="32">
                  <c:v>43990</c:v>
                </c:pt>
                <c:pt idx="33">
                  <c:v>43991</c:v>
                </c:pt>
                <c:pt idx="34">
                  <c:v>43992</c:v>
                </c:pt>
                <c:pt idx="35">
                  <c:v>43993</c:v>
                </c:pt>
                <c:pt idx="36">
                  <c:v>43994</c:v>
                </c:pt>
                <c:pt idx="37">
                  <c:v>43995</c:v>
                </c:pt>
                <c:pt idx="38">
                  <c:v>43996</c:v>
                </c:pt>
                <c:pt idx="39">
                  <c:v>43997</c:v>
                </c:pt>
                <c:pt idx="40">
                  <c:v>43998</c:v>
                </c:pt>
                <c:pt idx="41">
                  <c:v>43999</c:v>
                </c:pt>
                <c:pt idx="42">
                  <c:v>44000</c:v>
                </c:pt>
                <c:pt idx="43">
                  <c:v>44001</c:v>
                </c:pt>
                <c:pt idx="44">
                  <c:v>44002</c:v>
                </c:pt>
                <c:pt idx="45">
                  <c:v>44003</c:v>
                </c:pt>
                <c:pt idx="46">
                  <c:v>44004</c:v>
                </c:pt>
                <c:pt idx="47">
                  <c:v>44005</c:v>
                </c:pt>
                <c:pt idx="48">
                  <c:v>44006</c:v>
                </c:pt>
                <c:pt idx="49">
                  <c:v>44007</c:v>
                </c:pt>
                <c:pt idx="50">
                  <c:v>44008</c:v>
                </c:pt>
                <c:pt idx="51">
                  <c:v>44009</c:v>
                </c:pt>
                <c:pt idx="52">
                  <c:v>44010</c:v>
                </c:pt>
                <c:pt idx="53">
                  <c:v>44011</c:v>
                </c:pt>
                <c:pt idx="54">
                  <c:v>44012</c:v>
                </c:pt>
                <c:pt idx="55">
                  <c:v>44013</c:v>
                </c:pt>
                <c:pt idx="56">
                  <c:v>44014</c:v>
                </c:pt>
                <c:pt idx="57">
                  <c:v>44015</c:v>
                </c:pt>
                <c:pt idx="58">
                  <c:v>44016</c:v>
                </c:pt>
                <c:pt idx="59">
                  <c:v>44017</c:v>
                </c:pt>
                <c:pt idx="60">
                  <c:v>44018</c:v>
                </c:pt>
                <c:pt idx="61">
                  <c:v>44019</c:v>
                </c:pt>
                <c:pt idx="62">
                  <c:v>44020</c:v>
                </c:pt>
                <c:pt idx="63">
                  <c:v>44021</c:v>
                </c:pt>
                <c:pt idx="64">
                  <c:v>44022</c:v>
                </c:pt>
                <c:pt idx="65">
                  <c:v>44023</c:v>
                </c:pt>
                <c:pt idx="66">
                  <c:v>44024</c:v>
                </c:pt>
                <c:pt idx="67">
                  <c:v>44025</c:v>
                </c:pt>
                <c:pt idx="68">
                  <c:v>44026</c:v>
                </c:pt>
                <c:pt idx="69">
                  <c:v>44027</c:v>
                </c:pt>
                <c:pt idx="70">
                  <c:v>44028</c:v>
                </c:pt>
                <c:pt idx="71">
                  <c:v>44029</c:v>
                </c:pt>
                <c:pt idx="72">
                  <c:v>44030</c:v>
                </c:pt>
                <c:pt idx="73">
                  <c:v>44031</c:v>
                </c:pt>
                <c:pt idx="74">
                  <c:v>44032</c:v>
                </c:pt>
                <c:pt idx="75">
                  <c:v>44033</c:v>
                </c:pt>
                <c:pt idx="76">
                  <c:v>44034</c:v>
                </c:pt>
                <c:pt idx="77">
                  <c:v>44035</c:v>
                </c:pt>
                <c:pt idx="78">
                  <c:v>44036</c:v>
                </c:pt>
                <c:pt idx="79">
                  <c:v>44037</c:v>
                </c:pt>
                <c:pt idx="80">
                  <c:v>44038</c:v>
                </c:pt>
                <c:pt idx="81">
                  <c:v>44039</c:v>
                </c:pt>
                <c:pt idx="82">
                  <c:v>44040</c:v>
                </c:pt>
                <c:pt idx="83">
                  <c:v>44041</c:v>
                </c:pt>
                <c:pt idx="84">
                  <c:v>44042</c:v>
                </c:pt>
                <c:pt idx="85">
                  <c:v>44043</c:v>
                </c:pt>
                <c:pt idx="86">
                  <c:v>44044</c:v>
                </c:pt>
                <c:pt idx="87">
                  <c:v>44045</c:v>
                </c:pt>
                <c:pt idx="88">
                  <c:v>44046</c:v>
                </c:pt>
                <c:pt idx="89">
                  <c:v>44047</c:v>
                </c:pt>
                <c:pt idx="90">
                  <c:v>44048</c:v>
                </c:pt>
                <c:pt idx="91">
                  <c:v>44049</c:v>
                </c:pt>
                <c:pt idx="92">
                  <c:v>44050</c:v>
                </c:pt>
                <c:pt idx="93">
                  <c:v>44051</c:v>
                </c:pt>
              </c:numCache>
            </c:numRef>
          </c:cat>
          <c:val>
            <c:numRef>
              <c:f>Proyeccion!$R$21:$R$115</c:f>
              <c:numCache>
                <c:formatCode>_-* #,##0_-;\-* #,##0_-;_-* "-"??_-;_-@_-</c:formatCode>
                <c:ptCount val="95"/>
                <c:pt idx="0">
                  <c:v>14</c:v>
                </c:pt>
                <c:pt idx="1">
                  <c:v>15</c:v>
                </c:pt>
                <c:pt idx="2">
                  <c:v>17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24</c:v>
                </c:pt>
                <c:pt idx="7">
                  <c:v>26</c:v>
                </c:pt>
                <c:pt idx="8">
                  <c:v>28</c:v>
                </c:pt>
                <c:pt idx="9">
                  <c:v>32</c:v>
                </c:pt>
                <c:pt idx="10">
                  <c:v>35</c:v>
                </c:pt>
                <c:pt idx="11">
                  <c:v>38</c:v>
                </c:pt>
                <c:pt idx="12">
                  <c:v>43</c:v>
                </c:pt>
                <c:pt idx="13">
                  <c:v>45</c:v>
                </c:pt>
                <c:pt idx="14">
                  <c:v>51</c:v>
                </c:pt>
                <c:pt idx="15">
                  <c:v>55</c:v>
                </c:pt>
                <c:pt idx="16">
                  <c:v>61</c:v>
                </c:pt>
                <c:pt idx="17">
                  <c:v>67</c:v>
                </c:pt>
                <c:pt idx="18">
                  <c:v>73</c:v>
                </c:pt>
                <c:pt idx="19">
                  <c:v>78</c:v>
                </c:pt>
                <c:pt idx="20">
                  <c:v>87</c:v>
                </c:pt>
                <c:pt idx="21">
                  <c:v>93</c:v>
                </c:pt>
                <c:pt idx="22">
                  <c:v>93</c:v>
                </c:pt>
                <c:pt idx="23">
                  <c:v>100</c:v>
                </c:pt>
                <c:pt idx="24">
                  <c:v>99</c:v>
                </c:pt>
                <c:pt idx="25">
                  <c:v>93</c:v>
                </c:pt>
                <c:pt idx="26">
                  <c:v>103</c:v>
                </c:pt>
                <c:pt idx="27">
                  <c:v>93</c:v>
                </c:pt>
                <c:pt idx="28">
                  <c:v>96</c:v>
                </c:pt>
                <c:pt idx="29">
                  <c:v>100</c:v>
                </c:pt>
                <c:pt idx="30">
                  <c:v>103</c:v>
                </c:pt>
                <c:pt idx="31">
                  <c:v>113</c:v>
                </c:pt>
                <c:pt idx="32">
                  <c:v>117</c:v>
                </c:pt>
                <c:pt idx="33">
                  <c:v>108</c:v>
                </c:pt>
                <c:pt idx="34">
                  <c:v>108</c:v>
                </c:pt>
                <c:pt idx="35">
                  <c:v>143</c:v>
                </c:pt>
                <c:pt idx="36">
                  <c:v>176</c:v>
                </c:pt>
                <c:pt idx="37">
                  <c:v>222</c:v>
                </c:pt>
                <c:pt idx="38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A-4988-BB2D-475C3C7F0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786688"/>
        <c:axId val="490787344"/>
      </c:lineChart>
      <c:dateAx>
        <c:axId val="490786688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787344"/>
        <c:crosses val="autoZero"/>
        <c:auto val="1"/>
        <c:lblOffset val="100"/>
        <c:baseTimeUnit val="days"/>
      </c:dateAx>
      <c:valAx>
        <c:axId val="49078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78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477308</xdr:colOff>
      <xdr:row>42</xdr:row>
      <xdr:rowOff>187854</xdr:rowOff>
    </xdr:from>
    <xdr:to>
      <xdr:col>40</xdr:col>
      <xdr:colOff>280458</xdr:colOff>
      <xdr:row>58</xdr:row>
      <xdr:rowOff>140230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3AAFAE9-3D4E-4610-AF75-DBE5982FF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565150</xdr:colOff>
      <xdr:row>6</xdr:row>
      <xdr:rowOff>136954</xdr:rowOff>
    </xdr:from>
    <xdr:to>
      <xdr:col>40</xdr:col>
      <xdr:colOff>21167</xdr:colOff>
      <xdr:row>22</xdr:row>
      <xdr:rowOff>11642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1492033-DE05-48A8-83C0-2F1943BC5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354541</xdr:colOff>
      <xdr:row>25</xdr:row>
      <xdr:rowOff>165629</xdr:rowOff>
    </xdr:from>
    <xdr:to>
      <xdr:col>34</xdr:col>
      <xdr:colOff>53975</xdr:colOff>
      <xdr:row>41</xdr:row>
      <xdr:rowOff>51329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C081CB1-699E-425B-87E3-BFC3EF1DB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34</xdr:col>
      <xdr:colOff>14288</xdr:colOff>
      <xdr:row>24</xdr:row>
      <xdr:rowOff>136525</xdr:rowOff>
    </xdr:from>
    <xdr:to>
      <xdr:col>41</xdr:col>
      <xdr:colOff>319088</xdr:colOff>
      <xdr:row>40</xdr:row>
      <xdr:rowOff>22225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F4441C4-3BBC-4974-99C3-D773FE635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CFCBD-DDA6-4068-B10E-6FB3A0B753A6}">
  <dimension ref="A1:AA373"/>
  <sheetViews>
    <sheetView tabSelected="1" topLeftCell="A2" zoomScaleNormal="100" workbookViewId="0">
      <pane xSplit="1" ySplit="2" topLeftCell="Z4" activePane="bottomRight" state="frozen"/>
      <selection activeCell="A2" sqref="A2"/>
      <selection pane="topRight" activeCell="B2" sqref="B2"/>
      <selection pane="bottomLeft" activeCell="A4" sqref="A4"/>
      <selection pane="bottomRight" activeCell="AC3" sqref="AC3"/>
    </sheetView>
  </sheetViews>
  <sheetFormatPr defaultColWidth="9.140625" defaultRowHeight="15" x14ac:dyDescent="0.25"/>
  <cols>
    <col min="1" max="1" width="10.5703125" bestFit="1" customWidth="1"/>
    <col min="2" max="2" width="10.5703125" customWidth="1"/>
    <col min="3" max="3" width="11.140625" style="9" customWidth="1"/>
    <col min="4" max="4" width="11.140625" style="10" customWidth="1"/>
    <col min="5" max="5" width="3.140625" style="10" customWidth="1"/>
    <col min="6" max="6" width="11.5703125" style="9" bestFit="1" customWidth="1"/>
    <col min="7" max="9" width="11.5703125" style="10" customWidth="1"/>
    <col min="10" max="10" width="4.28515625" style="10" customWidth="1"/>
    <col min="11" max="11" width="10" style="7" customWidth="1"/>
    <col min="12" max="12" width="10.7109375" style="7" customWidth="1"/>
    <col min="13" max="13" width="4.7109375" style="7" customWidth="1"/>
    <col min="14" max="14" width="9.7109375" style="8" bestFit="1" customWidth="1"/>
    <col min="15" max="15" width="9.7109375" bestFit="1" customWidth="1"/>
    <col min="16" max="16" width="6.140625" customWidth="1"/>
    <col min="17" max="17" width="12.140625" style="50" bestFit="1" customWidth="1"/>
    <col min="18" max="18" width="11.42578125" style="49" customWidth="1"/>
  </cols>
  <sheetData>
    <row r="1" spans="1:27" ht="21" x14ac:dyDescent="0.35">
      <c r="A1" s="65" t="s">
        <v>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7" x14ac:dyDescent="0.25">
      <c r="A2" s="68" t="s">
        <v>0</v>
      </c>
      <c r="B2" s="52"/>
      <c r="C2" s="66" t="s">
        <v>3</v>
      </c>
      <c r="D2" s="66"/>
      <c r="E2" s="5"/>
      <c r="F2" s="66" t="s">
        <v>10</v>
      </c>
      <c r="G2" s="66"/>
      <c r="H2" s="29"/>
      <c r="I2" s="62">
        <v>1.55</v>
      </c>
      <c r="J2" s="5"/>
      <c r="K2" s="67" t="s">
        <v>1</v>
      </c>
      <c r="L2" s="67"/>
      <c r="M2" s="2"/>
      <c r="N2" s="67" t="s">
        <v>9</v>
      </c>
      <c r="O2" s="67"/>
      <c r="Q2" s="69" t="s">
        <v>18</v>
      </c>
      <c r="R2" s="69"/>
    </row>
    <row r="3" spans="1:27" s="6" customFormat="1" ht="30" x14ac:dyDescent="0.25">
      <c r="A3" s="68"/>
      <c r="B3" s="51" t="s">
        <v>1</v>
      </c>
      <c r="C3" s="57" t="s">
        <v>17</v>
      </c>
      <c r="D3" s="14" t="s">
        <v>2</v>
      </c>
      <c r="E3" s="5"/>
      <c r="F3" s="41" t="s">
        <v>11</v>
      </c>
      <c r="G3" s="24" t="s">
        <v>12</v>
      </c>
      <c r="H3" s="30" t="s">
        <v>14</v>
      </c>
      <c r="I3" s="24" t="s">
        <v>12</v>
      </c>
      <c r="J3" s="3"/>
      <c r="K3" s="18" t="s">
        <v>7</v>
      </c>
      <c r="L3" s="18" t="s">
        <v>8</v>
      </c>
      <c r="M3" s="4"/>
      <c r="N3" s="18" t="s">
        <v>7</v>
      </c>
      <c r="O3" s="18" t="s">
        <v>8</v>
      </c>
      <c r="P3"/>
      <c r="Q3" s="43" t="s">
        <v>13</v>
      </c>
      <c r="R3" s="43" t="s">
        <v>1</v>
      </c>
    </row>
    <row r="4" spans="1:27" x14ac:dyDescent="0.25">
      <c r="A4" s="32">
        <v>43940</v>
      </c>
      <c r="B4" s="47">
        <v>10088</v>
      </c>
      <c r="C4" s="33">
        <f>B4-10000</f>
        <v>88</v>
      </c>
      <c r="D4" s="33">
        <f>ROUND(Parámetros!$B$2*EXP((-LN(Parámetros!$B$4))*EXP((Parámetros!$B$3)*(A4-DATE(2020,4,19)))),0)</f>
        <v>50</v>
      </c>
      <c r="E4" s="34"/>
      <c r="F4" s="53">
        <f t="shared" ref="F4:F40" si="0">D4-C4</f>
        <v>-38</v>
      </c>
      <c r="G4" s="35">
        <f t="shared" ref="G4:G33" si="1">F4/D4</f>
        <v>-0.76</v>
      </c>
      <c r="H4" s="54"/>
      <c r="I4" s="55"/>
      <c r="J4" s="36"/>
      <c r="K4" s="56"/>
      <c r="L4" s="35"/>
      <c r="M4" s="37"/>
      <c r="N4" s="38"/>
      <c r="O4" s="39"/>
      <c r="P4" s="40"/>
      <c r="Q4" s="47"/>
      <c r="R4" s="47"/>
    </row>
    <row r="5" spans="1:27" x14ac:dyDescent="0.25">
      <c r="A5" s="15">
        <v>43941</v>
      </c>
      <c r="B5" s="45">
        <v>10507</v>
      </c>
      <c r="C5" s="33">
        <f t="shared" ref="C5:C40" si="2">B5-10000</f>
        <v>507</v>
      </c>
      <c r="D5" s="33">
        <f>ROUND(Parámetros!$B$2*EXP((-LN(Parámetros!$B$4))*EXP((Parámetros!$B$3)*(A5-DATE(2020,4,19)))),0)</f>
        <v>72</v>
      </c>
      <c r="E5" s="12"/>
      <c r="F5" s="42">
        <f t="shared" si="0"/>
        <v>-435</v>
      </c>
      <c r="G5" s="20">
        <f t="shared" si="1"/>
        <v>-6.041666666666667</v>
      </c>
      <c r="H5" s="17">
        <f>N5-K5</f>
        <v>-397</v>
      </c>
      <c r="I5" s="31">
        <f>H5/N5</f>
        <v>-18.045454545454547</v>
      </c>
      <c r="J5" s="11"/>
      <c r="K5" s="27">
        <f t="shared" ref="K5:K33" si="3">IF(C5-C4&lt;=0,"",C5-C4)</f>
        <v>419</v>
      </c>
      <c r="L5" s="20">
        <f>IFERROR(ROUND(K5*$I$2/C5,4),"")</f>
        <v>1.2809999999999999</v>
      </c>
      <c r="M5" s="13"/>
      <c r="N5" s="22">
        <f>D5-D4</f>
        <v>22</v>
      </c>
      <c r="O5" s="23">
        <f>N5/D4</f>
        <v>0.44</v>
      </c>
      <c r="Q5" s="45"/>
      <c r="R5" s="46"/>
    </row>
    <row r="6" spans="1:27" x14ac:dyDescent="0.25">
      <c r="A6" s="15">
        <v>43942</v>
      </c>
      <c r="B6" s="45">
        <v>10832</v>
      </c>
      <c r="C6" s="33">
        <f t="shared" si="2"/>
        <v>832</v>
      </c>
      <c r="D6" s="33">
        <f>ROUND(Parámetros!$B$2*EXP((-LN(Parámetros!$B$4))*EXP((Parámetros!$B$3)*(A6-DATE(2020,4,19)))),0)</f>
        <v>102</v>
      </c>
      <c r="E6" s="12"/>
      <c r="F6" s="42">
        <f t="shared" si="0"/>
        <v>-730</v>
      </c>
      <c r="G6" s="20">
        <f t="shared" si="1"/>
        <v>-7.1568627450980395</v>
      </c>
      <c r="H6" s="17">
        <f t="shared" ref="H6:H23" si="4">N6-K6</f>
        <v>-295</v>
      </c>
      <c r="I6" s="31">
        <f t="shared" ref="I6:I15" si="5">H6/N6</f>
        <v>-9.8333333333333339</v>
      </c>
      <c r="J6" s="11"/>
      <c r="K6" s="27">
        <f t="shared" si="3"/>
        <v>325</v>
      </c>
      <c r="L6" s="20">
        <f t="shared" ref="L6:L40" si="6">IFERROR(ROUND(K6*$I$2/C6,4),"")</f>
        <v>0.60550000000000004</v>
      </c>
      <c r="M6" s="13"/>
      <c r="N6" s="22">
        <f t="shared" ref="N6:N42" si="7">D6-D5</f>
        <v>30</v>
      </c>
      <c r="O6" s="23">
        <f t="shared" ref="O6:O69" si="8">N6/D5</f>
        <v>0.41666666666666669</v>
      </c>
      <c r="Q6" s="45"/>
      <c r="R6" s="46"/>
    </row>
    <row r="7" spans="1:27" x14ac:dyDescent="0.25">
      <c r="A7" s="15">
        <v>43943</v>
      </c>
      <c r="B7" s="45">
        <v>11296</v>
      </c>
      <c r="C7" s="33">
        <f t="shared" si="2"/>
        <v>1296</v>
      </c>
      <c r="D7" s="33">
        <f>ROUND(Parámetros!$B$2*EXP((-LN(Parámetros!$B$4))*EXP((Parámetros!$B$3)*(A7-DATE(2020,4,19)))),0)</f>
        <v>142</v>
      </c>
      <c r="E7" s="12"/>
      <c r="F7" s="42">
        <f t="shared" si="0"/>
        <v>-1154</v>
      </c>
      <c r="G7" s="20">
        <f t="shared" si="1"/>
        <v>-8.126760563380282</v>
      </c>
      <c r="H7" s="17">
        <f t="shared" si="4"/>
        <v>-424</v>
      </c>
      <c r="I7" s="31">
        <f t="shared" si="5"/>
        <v>-10.6</v>
      </c>
      <c r="J7" s="11"/>
      <c r="K7" s="27">
        <f t="shared" si="3"/>
        <v>464</v>
      </c>
      <c r="L7" s="20">
        <f t="shared" si="6"/>
        <v>0.55489999999999995</v>
      </c>
      <c r="M7" s="13"/>
      <c r="N7" s="22">
        <f t="shared" si="7"/>
        <v>40</v>
      </c>
      <c r="O7" s="23">
        <f t="shared" si="8"/>
        <v>0.39215686274509803</v>
      </c>
      <c r="Q7" s="45"/>
      <c r="R7" s="46"/>
    </row>
    <row r="8" spans="1:27" x14ac:dyDescent="0.25">
      <c r="A8" s="15">
        <v>43944</v>
      </c>
      <c r="B8" s="45">
        <v>11812</v>
      </c>
      <c r="C8" s="33">
        <f t="shared" si="2"/>
        <v>1812</v>
      </c>
      <c r="D8" s="33">
        <f>ROUND(Parámetros!$B$2*EXP((-LN(Parámetros!$B$4))*EXP((Parámetros!$B$3)*(A8-DATE(2020,4,19)))),0)</f>
        <v>195</v>
      </c>
      <c r="E8" s="12"/>
      <c r="F8" s="42">
        <f t="shared" si="0"/>
        <v>-1617</v>
      </c>
      <c r="G8" s="20">
        <f t="shared" si="1"/>
        <v>-8.292307692307693</v>
      </c>
      <c r="H8" s="17">
        <f t="shared" si="4"/>
        <v>-463</v>
      </c>
      <c r="I8" s="31">
        <f t="shared" si="5"/>
        <v>-8.7358490566037741</v>
      </c>
      <c r="J8" s="11"/>
      <c r="K8" s="27">
        <f t="shared" si="3"/>
        <v>516</v>
      </c>
      <c r="L8" s="20">
        <f t="shared" si="6"/>
        <v>0.44140000000000001</v>
      </c>
      <c r="M8" s="13"/>
      <c r="N8" s="22">
        <f t="shared" si="7"/>
        <v>53</v>
      </c>
      <c r="O8" s="23">
        <f t="shared" si="8"/>
        <v>0.37323943661971831</v>
      </c>
      <c r="Q8" s="45"/>
      <c r="R8" s="46"/>
    </row>
    <row r="9" spans="1:27" x14ac:dyDescent="0.25">
      <c r="A9" s="15">
        <v>43945</v>
      </c>
      <c r="B9" s="45">
        <v>12306</v>
      </c>
      <c r="C9" s="33">
        <f t="shared" si="2"/>
        <v>2306</v>
      </c>
      <c r="D9" s="33">
        <f>ROUND(Parámetros!$B$2*EXP((-LN(Parámetros!$B$4))*EXP((Parámetros!$B$3)*(A9-DATE(2020,4,19)))),0)</f>
        <v>265</v>
      </c>
      <c r="E9" s="12"/>
      <c r="F9" s="42">
        <f t="shared" si="0"/>
        <v>-2041</v>
      </c>
      <c r="G9" s="20">
        <f t="shared" si="1"/>
        <v>-7.7018867924528305</v>
      </c>
      <c r="H9" s="17">
        <f t="shared" si="4"/>
        <v>-424</v>
      </c>
      <c r="I9" s="31">
        <f t="shared" si="5"/>
        <v>-6.0571428571428569</v>
      </c>
      <c r="J9" s="11"/>
      <c r="K9" s="27">
        <f t="shared" si="3"/>
        <v>494</v>
      </c>
      <c r="L9" s="20">
        <f t="shared" si="6"/>
        <v>0.33200000000000002</v>
      </c>
      <c r="M9" s="13"/>
      <c r="N9" s="22">
        <f t="shared" si="7"/>
        <v>70</v>
      </c>
      <c r="O9" s="23">
        <f t="shared" si="8"/>
        <v>0.35897435897435898</v>
      </c>
      <c r="Q9" s="45"/>
      <c r="R9" s="46"/>
    </row>
    <row r="10" spans="1:27" x14ac:dyDescent="0.25">
      <c r="A10" s="15">
        <v>43946</v>
      </c>
      <c r="B10" s="45">
        <v>12858</v>
      </c>
      <c r="C10" s="33">
        <f t="shared" si="2"/>
        <v>2858</v>
      </c>
      <c r="D10" s="33">
        <f>ROUND(Parámetros!$B$2*EXP((-LN(Parámetros!$B$4))*EXP((Parámetros!$B$3)*(A10-DATE(2020,4,19)))),0)</f>
        <v>357</v>
      </c>
      <c r="E10" s="12"/>
      <c r="F10" s="42">
        <f t="shared" si="0"/>
        <v>-2501</v>
      </c>
      <c r="G10" s="20">
        <f t="shared" si="1"/>
        <v>-7.0056022408963585</v>
      </c>
      <c r="H10" s="17">
        <f t="shared" si="4"/>
        <v>-460</v>
      </c>
      <c r="I10" s="31">
        <f t="shared" si="5"/>
        <v>-5</v>
      </c>
      <c r="J10" s="11"/>
      <c r="K10" s="27">
        <f t="shared" si="3"/>
        <v>552</v>
      </c>
      <c r="L10" s="20">
        <f t="shared" si="6"/>
        <v>0.2994</v>
      </c>
      <c r="M10" s="13"/>
      <c r="N10" s="22">
        <f t="shared" si="7"/>
        <v>92</v>
      </c>
      <c r="O10" s="23">
        <f t="shared" si="8"/>
        <v>0.3471698113207547</v>
      </c>
      <c r="Q10" s="45"/>
      <c r="R10" s="46"/>
    </row>
    <row r="11" spans="1:27" x14ac:dyDescent="0.25">
      <c r="A11" s="15">
        <v>43947</v>
      </c>
      <c r="B11" s="45">
        <v>13331</v>
      </c>
      <c r="C11" s="33">
        <f t="shared" si="2"/>
        <v>3331</v>
      </c>
      <c r="D11" s="33">
        <f>ROUND(Parámetros!$B$2*EXP((-LN(Parámetros!$B$4))*EXP((Parámetros!$B$3)*(A11-DATE(2020,4,19)))),0)</f>
        <v>474</v>
      </c>
      <c r="E11" s="12"/>
      <c r="F11" s="42">
        <f t="shared" si="0"/>
        <v>-2857</v>
      </c>
      <c r="G11" s="20">
        <f t="shared" si="1"/>
        <v>-6.0274261603375532</v>
      </c>
      <c r="H11" s="17">
        <f t="shared" si="4"/>
        <v>-356</v>
      </c>
      <c r="I11" s="31">
        <f t="shared" si="5"/>
        <v>-3.0427350427350426</v>
      </c>
      <c r="J11" s="11"/>
      <c r="K11" s="27">
        <f t="shared" si="3"/>
        <v>473</v>
      </c>
      <c r="L11" s="20">
        <f t="shared" si="6"/>
        <v>0.22009999999999999</v>
      </c>
      <c r="M11" s="13"/>
      <c r="N11" s="22">
        <f t="shared" si="7"/>
        <v>117</v>
      </c>
      <c r="O11" s="23">
        <f t="shared" si="8"/>
        <v>0.32773109243697479</v>
      </c>
      <c r="Q11" s="45"/>
      <c r="R11" s="46"/>
    </row>
    <row r="12" spans="1:27" x14ac:dyDescent="0.25">
      <c r="A12" s="15">
        <v>43948</v>
      </c>
      <c r="B12" s="45">
        <v>13813</v>
      </c>
      <c r="C12" s="33">
        <f t="shared" si="2"/>
        <v>3813</v>
      </c>
      <c r="D12" s="33">
        <f>ROUND(Parámetros!$B$2*EXP((-LN(Parámetros!$B$4))*EXP((Parámetros!$B$3)*(A12-DATE(2020,4,19)))),0)</f>
        <v>623</v>
      </c>
      <c r="E12" s="12"/>
      <c r="F12" s="42">
        <f t="shared" si="0"/>
        <v>-3190</v>
      </c>
      <c r="G12" s="20">
        <f t="shared" si="1"/>
        <v>-5.1203852327447832</v>
      </c>
      <c r="H12" s="17">
        <f t="shared" si="4"/>
        <v>-333</v>
      </c>
      <c r="I12" s="31">
        <f t="shared" si="5"/>
        <v>-2.2348993288590604</v>
      </c>
      <c r="J12" s="11"/>
      <c r="K12" s="27">
        <f t="shared" si="3"/>
        <v>482</v>
      </c>
      <c r="L12" s="20">
        <f t="shared" si="6"/>
        <v>0.19589999999999999</v>
      </c>
      <c r="M12" s="13"/>
      <c r="N12" s="22">
        <f t="shared" si="7"/>
        <v>149</v>
      </c>
      <c r="O12" s="23">
        <f t="shared" si="8"/>
        <v>0.31434599156118143</v>
      </c>
      <c r="Q12" s="45"/>
      <c r="R12" s="46"/>
    </row>
    <row r="13" spans="1:27" x14ac:dyDescent="0.25">
      <c r="A13" s="15">
        <v>43949</v>
      </c>
      <c r="B13" s="45">
        <v>14365</v>
      </c>
      <c r="C13" s="33">
        <f t="shared" si="2"/>
        <v>4365</v>
      </c>
      <c r="D13" s="33">
        <f>ROUND(Parámetros!$B$2*EXP((-LN(Parámetros!$B$4))*EXP((Parámetros!$B$3)*(A13-DATE(2020,4,19)))),0)</f>
        <v>810</v>
      </c>
      <c r="E13" s="12"/>
      <c r="F13" s="42">
        <f t="shared" si="0"/>
        <v>-3555</v>
      </c>
      <c r="G13" s="20">
        <f t="shared" si="1"/>
        <v>-4.3888888888888893</v>
      </c>
      <c r="H13" s="17">
        <f t="shared" si="4"/>
        <v>-365</v>
      </c>
      <c r="I13" s="31">
        <f t="shared" si="5"/>
        <v>-1.9518716577540107</v>
      </c>
      <c r="J13" s="11"/>
      <c r="K13" s="27">
        <f t="shared" si="3"/>
        <v>552</v>
      </c>
      <c r="L13" s="20">
        <f t="shared" si="6"/>
        <v>0.19600000000000001</v>
      </c>
      <c r="M13" s="13"/>
      <c r="N13" s="22">
        <f t="shared" si="7"/>
        <v>187</v>
      </c>
      <c r="O13" s="23">
        <f t="shared" si="8"/>
        <v>0.3001605136436597</v>
      </c>
      <c r="Q13" s="45"/>
      <c r="R13" s="46"/>
    </row>
    <row r="14" spans="1:27" x14ac:dyDescent="0.25">
      <c r="A14" s="15">
        <v>43950</v>
      </c>
      <c r="B14" s="45">
        <v>14885</v>
      </c>
      <c r="C14" s="33">
        <f t="shared" si="2"/>
        <v>4885</v>
      </c>
      <c r="D14" s="33">
        <f>ROUND(Parámetros!$B$2*EXP((-LN(Parámetros!$B$4))*EXP((Parámetros!$B$3)*(A14-DATE(2020,4,19)))),0)</f>
        <v>1042</v>
      </c>
      <c r="E14" s="12"/>
      <c r="F14" s="42">
        <f t="shared" si="0"/>
        <v>-3843</v>
      </c>
      <c r="G14" s="20">
        <f t="shared" si="1"/>
        <v>-3.6880998080614202</v>
      </c>
      <c r="H14" s="17">
        <f t="shared" si="4"/>
        <v>-288</v>
      </c>
      <c r="I14" s="31">
        <f t="shared" si="5"/>
        <v>-1.2413793103448276</v>
      </c>
      <c r="J14" s="11"/>
      <c r="K14" s="27">
        <f t="shared" si="3"/>
        <v>520</v>
      </c>
      <c r="L14" s="20">
        <f t="shared" si="6"/>
        <v>0.16500000000000001</v>
      </c>
      <c r="M14" s="13"/>
      <c r="N14" s="22">
        <f t="shared" si="7"/>
        <v>232</v>
      </c>
      <c r="O14" s="23">
        <f t="shared" si="8"/>
        <v>0.28641975308641976</v>
      </c>
      <c r="Q14" s="45">
        <f>ROUND(N5*Parámetros!$C$6,0)</f>
        <v>1</v>
      </c>
      <c r="R14" s="46"/>
    </row>
    <row r="15" spans="1:27" x14ac:dyDescent="0.25">
      <c r="A15" s="15">
        <v>43951</v>
      </c>
      <c r="B15" s="45">
        <v>15665</v>
      </c>
      <c r="C15" s="33">
        <f t="shared" si="2"/>
        <v>5665</v>
      </c>
      <c r="D15" s="33">
        <f>ROUND(Parámetros!$B$2*EXP((-LN(Parámetros!$B$4))*EXP((Parámetros!$B$3)*(A15-DATE(2020,4,19)))),0)</f>
        <v>1327</v>
      </c>
      <c r="E15" s="12"/>
      <c r="F15" s="42">
        <f t="shared" si="0"/>
        <v>-4338</v>
      </c>
      <c r="G15" s="20">
        <f t="shared" si="1"/>
        <v>-3.2690278824415975</v>
      </c>
      <c r="H15" s="17">
        <f t="shared" si="4"/>
        <v>-495</v>
      </c>
      <c r="I15" s="31">
        <f t="shared" si="5"/>
        <v>-1.736842105263158</v>
      </c>
      <c r="J15" s="11"/>
      <c r="K15" s="27">
        <f t="shared" si="3"/>
        <v>780</v>
      </c>
      <c r="L15" s="20">
        <f t="shared" si="6"/>
        <v>0.21340000000000001</v>
      </c>
      <c r="M15" s="13"/>
      <c r="N15" s="22">
        <f t="shared" si="7"/>
        <v>285</v>
      </c>
      <c r="O15" s="23">
        <f t="shared" si="8"/>
        <v>0.27351247600767753</v>
      </c>
      <c r="Q15" s="45">
        <f>ROUND(N6*Parámetros!$C$6,0)</f>
        <v>1</v>
      </c>
      <c r="R15" s="64">
        <v>5</v>
      </c>
      <c r="S15" s="64"/>
    </row>
    <row r="16" spans="1:27" x14ac:dyDescent="0.25">
      <c r="A16" s="15">
        <v>43952</v>
      </c>
      <c r="B16" s="45">
        <v>17008</v>
      </c>
      <c r="C16" s="33">
        <f t="shared" si="2"/>
        <v>7008</v>
      </c>
      <c r="D16" s="33">
        <f>ROUND(Parámetros!$B$2*EXP((-LN(Parámetros!$B$4))*EXP((Parámetros!$B$3)*(A16-DATE(2020,4,19)))),0)</f>
        <v>1674</v>
      </c>
      <c r="E16" s="12"/>
      <c r="F16" s="42">
        <f t="shared" si="0"/>
        <v>-5334</v>
      </c>
      <c r="G16" s="20">
        <f t="shared" si="1"/>
        <v>-3.1863799283154122</v>
      </c>
      <c r="H16" s="17">
        <f t="shared" si="4"/>
        <v>-996</v>
      </c>
      <c r="I16" s="31">
        <f>H16/N16</f>
        <v>-2.8703170028818445</v>
      </c>
      <c r="J16" s="11"/>
      <c r="K16" s="27">
        <f t="shared" si="3"/>
        <v>1343</v>
      </c>
      <c r="L16" s="20">
        <f t="shared" si="6"/>
        <v>0.29699999999999999</v>
      </c>
      <c r="M16" s="13"/>
      <c r="N16" s="22">
        <f t="shared" si="7"/>
        <v>347</v>
      </c>
      <c r="O16" s="23">
        <f t="shared" si="8"/>
        <v>0.26149208741522229</v>
      </c>
      <c r="Q16" s="45">
        <f>ROUND(N7*Parámetros!$C$6,0)</f>
        <v>1</v>
      </c>
      <c r="R16" s="64">
        <v>8</v>
      </c>
      <c r="S16" s="64"/>
    </row>
    <row r="17" spans="1:20" x14ac:dyDescent="0.25">
      <c r="A17" s="15">
        <v>43953</v>
      </c>
      <c r="B17" s="45">
        <v>18435</v>
      </c>
      <c r="C17" s="33">
        <f t="shared" si="2"/>
        <v>8435</v>
      </c>
      <c r="D17" s="33">
        <f>ROUND(Parámetros!$B$2*EXP((-LN(Parámetros!$B$4))*EXP((Parámetros!$B$3)*(A17-DATE(2020,4,19)))),0)</f>
        <v>2094</v>
      </c>
      <c r="E17" s="12"/>
      <c r="F17" s="42">
        <f t="shared" si="0"/>
        <v>-6341</v>
      </c>
      <c r="G17" s="20">
        <f t="shared" si="1"/>
        <v>-3.0281757402101244</v>
      </c>
      <c r="H17" s="17">
        <f t="shared" si="4"/>
        <v>-1007</v>
      </c>
      <c r="I17" s="31">
        <f>H17/N17</f>
        <v>-2.3976190476190475</v>
      </c>
      <c r="J17" s="11"/>
      <c r="K17" s="27">
        <f t="shared" si="3"/>
        <v>1427</v>
      </c>
      <c r="L17" s="20">
        <f t="shared" si="6"/>
        <v>0.26219999999999999</v>
      </c>
      <c r="M17" s="13"/>
      <c r="N17" s="22">
        <f t="shared" si="7"/>
        <v>420</v>
      </c>
      <c r="O17" s="23">
        <f t="shared" si="8"/>
        <v>0.25089605734767023</v>
      </c>
      <c r="Q17" s="45">
        <f>ROUND(N8*Parámetros!$C$6,0)</f>
        <v>2</v>
      </c>
      <c r="R17" s="64">
        <v>10</v>
      </c>
      <c r="S17" s="64"/>
    </row>
    <row r="18" spans="1:20" x14ac:dyDescent="0.25">
      <c r="A18" s="15">
        <v>43954</v>
      </c>
      <c r="B18" s="45">
        <v>19663</v>
      </c>
      <c r="C18" s="33">
        <f t="shared" si="2"/>
        <v>9663</v>
      </c>
      <c r="D18" s="33">
        <f>ROUND(Parámetros!$B$2*EXP((-LN(Parámetros!$B$4))*EXP((Parámetros!$B$3)*(A18-DATE(2020,4,19)))),0)</f>
        <v>2595</v>
      </c>
      <c r="E18" s="12"/>
      <c r="F18" s="42">
        <f t="shared" si="0"/>
        <v>-7068</v>
      </c>
      <c r="G18" s="20">
        <f t="shared" si="1"/>
        <v>-2.7236994219653181</v>
      </c>
      <c r="H18" s="17">
        <f t="shared" si="4"/>
        <v>-727</v>
      </c>
      <c r="I18" s="31">
        <f>H18/N18</f>
        <v>-1.4510978043912175</v>
      </c>
      <c r="J18" s="11"/>
      <c r="K18" s="27">
        <f t="shared" si="3"/>
        <v>1228</v>
      </c>
      <c r="L18" s="20">
        <f t="shared" si="6"/>
        <v>0.19700000000000001</v>
      </c>
      <c r="M18" s="13"/>
      <c r="N18" s="22">
        <f t="shared" si="7"/>
        <v>501</v>
      </c>
      <c r="O18" s="23">
        <f t="shared" si="8"/>
        <v>0.23925501432664756</v>
      </c>
      <c r="Q18" s="45">
        <f>ROUND(N9*Parámetros!$C$6,0)</f>
        <v>2</v>
      </c>
      <c r="R18" s="64">
        <v>12</v>
      </c>
      <c r="S18" s="64"/>
    </row>
    <row r="19" spans="1:20" x14ac:dyDescent="0.25">
      <c r="A19" s="15">
        <v>43955</v>
      </c>
      <c r="B19" s="45">
        <v>20643</v>
      </c>
      <c r="C19" s="33">
        <f t="shared" si="2"/>
        <v>10643</v>
      </c>
      <c r="D19" s="33">
        <f>ROUND(Parámetros!$B$2*EXP((-LN(Parámetros!$B$4))*EXP((Parámetros!$B$3)*(A19-DATE(2020,4,19)))),0)</f>
        <v>3190</v>
      </c>
      <c r="E19" s="12"/>
      <c r="F19" s="42">
        <f t="shared" si="0"/>
        <v>-7453</v>
      </c>
      <c r="G19" s="20">
        <f t="shared" si="1"/>
        <v>-2.3363636363636364</v>
      </c>
      <c r="H19" s="17">
        <f t="shared" si="4"/>
        <v>-385</v>
      </c>
      <c r="I19" s="31">
        <f>H19/N19</f>
        <v>-0.6470588235294118</v>
      </c>
      <c r="J19" s="11"/>
      <c r="K19" s="27">
        <f t="shared" si="3"/>
        <v>980</v>
      </c>
      <c r="L19" s="20">
        <f t="shared" si="6"/>
        <v>0.14269999999999999</v>
      </c>
      <c r="M19" s="13"/>
      <c r="N19" s="22">
        <f t="shared" si="7"/>
        <v>595</v>
      </c>
      <c r="O19" s="23">
        <f t="shared" si="8"/>
        <v>0.22928709055876687</v>
      </c>
      <c r="Q19" s="45">
        <f>ROUND(N10*Parámetros!$C$6,0)</f>
        <v>3</v>
      </c>
      <c r="R19" s="64">
        <v>13</v>
      </c>
      <c r="S19" s="64"/>
    </row>
    <row r="20" spans="1:20" x14ac:dyDescent="0.25">
      <c r="A20" s="15">
        <v>43956</v>
      </c>
      <c r="B20" s="45">
        <v>22016</v>
      </c>
      <c r="C20" s="33">
        <f t="shared" si="2"/>
        <v>12016</v>
      </c>
      <c r="D20" s="33">
        <f>ROUND(Parámetros!$B$2*EXP((-LN(Parámetros!$B$4))*EXP((Parámetros!$B$3)*(A20-DATE(2020,4,19)))),0)</f>
        <v>3889</v>
      </c>
      <c r="E20" s="12"/>
      <c r="F20" s="42">
        <f t="shared" si="0"/>
        <v>-8127</v>
      </c>
      <c r="G20" s="20">
        <f t="shared" si="1"/>
        <v>-2.089740293134482</v>
      </c>
      <c r="H20" s="17">
        <f t="shared" si="4"/>
        <v>-674</v>
      </c>
      <c r="I20" s="31">
        <f>H20/N20</f>
        <v>-0.96423462088698142</v>
      </c>
      <c r="J20" s="11"/>
      <c r="K20" s="27">
        <f t="shared" si="3"/>
        <v>1373</v>
      </c>
      <c r="L20" s="20">
        <f t="shared" si="6"/>
        <v>0.17710000000000001</v>
      </c>
      <c r="M20" s="13"/>
      <c r="N20" s="22">
        <f t="shared" si="7"/>
        <v>699</v>
      </c>
      <c r="O20" s="23">
        <f t="shared" si="8"/>
        <v>0.21912225705329152</v>
      </c>
      <c r="Q20" s="45">
        <f>ROUND(N11*Parámetros!$C$6,0)</f>
        <v>4</v>
      </c>
      <c r="R20" s="64">
        <v>13</v>
      </c>
      <c r="S20" s="64"/>
    </row>
    <row r="21" spans="1:20" x14ac:dyDescent="0.25">
      <c r="A21" s="15">
        <v>43957</v>
      </c>
      <c r="B21" s="45">
        <v>23048</v>
      </c>
      <c r="C21" s="33">
        <f t="shared" si="2"/>
        <v>13048</v>
      </c>
      <c r="D21" s="33">
        <f>ROUND(Parámetros!$B$2*EXP((-LN(Parámetros!$B$4))*EXP((Parámetros!$B$3)*(A21-DATE(2020,4,19)))),0)</f>
        <v>4704</v>
      </c>
      <c r="E21" s="12"/>
      <c r="F21" s="42">
        <f t="shared" si="0"/>
        <v>-8344</v>
      </c>
      <c r="G21" s="20">
        <f t="shared" si="1"/>
        <v>-1.7738095238095237</v>
      </c>
      <c r="H21" s="17">
        <f t="shared" si="4"/>
        <v>-217</v>
      </c>
      <c r="I21" s="31">
        <f t="shared" ref="I21:I26" si="9">H21/N21</f>
        <v>-0.26625766871165646</v>
      </c>
      <c r="J21" s="11"/>
      <c r="K21" s="27">
        <f t="shared" si="3"/>
        <v>1032</v>
      </c>
      <c r="L21" s="20">
        <f t="shared" si="6"/>
        <v>0.1226</v>
      </c>
      <c r="M21" s="13"/>
      <c r="N21" s="22">
        <f t="shared" si="7"/>
        <v>815</v>
      </c>
      <c r="O21" s="23">
        <f t="shared" si="8"/>
        <v>0.20956544098740035</v>
      </c>
      <c r="Q21" s="45">
        <f>ROUND(N12*Parámetros!$C$6,0)</f>
        <v>4</v>
      </c>
      <c r="R21" s="64">
        <v>14</v>
      </c>
      <c r="S21" s="64"/>
      <c r="T21" s="64"/>
    </row>
    <row r="22" spans="1:20" x14ac:dyDescent="0.25">
      <c r="A22" s="15">
        <v>43958</v>
      </c>
      <c r="B22" s="45">
        <v>24581</v>
      </c>
      <c r="C22" s="33">
        <f t="shared" si="2"/>
        <v>14581</v>
      </c>
      <c r="D22" s="33">
        <f>ROUND(Parámetros!$B$2*EXP((-LN(Parámetros!$B$4))*EXP((Parámetros!$B$3)*(A22-DATE(2020,4,19)))),0)</f>
        <v>5649</v>
      </c>
      <c r="E22" s="12"/>
      <c r="F22" s="42">
        <f t="shared" si="0"/>
        <v>-8932</v>
      </c>
      <c r="G22" s="20">
        <f t="shared" si="1"/>
        <v>-1.5811648079306071</v>
      </c>
      <c r="H22" s="17">
        <f t="shared" si="4"/>
        <v>-588</v>
      </c>
      <c r="I22" s="31">
        <f t="shared" si="9"/>
        <v>-0.62222222222222223</v>
      </c>
      <c r="J22" s="11"/>
      <c r="K22" s="27">
        <f t="shared" si="3"/>
        <v>1533</v>
      </c>
      <c r="L22" s="20">
        <f t="shared" si="6"/>
        <v>0.16300000000000001</v>
      </c>
      <c r="M22" s="13"/>
      <c r="N22" s="22">
        <f t="shared" si="7"/>
        <v>945</v>
      </c>
      <c r="O22" s="23">
        <f t="shared" si="8"/>
        <v>0.20089285714285715</v>
      </c>
      <c r="Q22" s="45">
        <f>ROUND(N13*Parámetros!$C$6,0)</f>
        <v>6</v>
      </c>
      <c r="R22" s="64">
        <v>15</v>
      </c>
      <c r="S22" s="64"/>
      <c r="T22" s="64"/>
    </row>
    <row r="23" spans="1:20" x14ac:dyDescent="0.25">
      <c r="A23" s="15">
        <v>43959</v>
      </c>
      <c r="B23" s="45">
        <v>25972</v>
      </c>
      <c r="C23" s="33">
        <f t="shared" si="2"/>
        <v>15972</v>
      </c>
      <c r="D23" s="33">
        <f>ROUND(Parámetros!$B$2*EXP((-LN(Parámetros!$B$4))*EXP((Parámetros!$B$3)*(A23-DATE(2020,4,19)))),0)</f>
        <v>6734</v>
      </c>
      <c r="E23" s="12"/>
      <c r="F23" s="42">
        <f t="shared" si="0"/>
        <v>-9238</v>
      </c>
      <c r="G23" s="20">
        <f t="shared" si="1"/>
        <v>-1.3718443718443718</v>
      </c>
      <c r="H23" s="17">
        <f t="shared" si="4"/>
        <v>-306</v>
      </c>
      <c r="I23" s="31">
        <f t="shared" si="9"/>
        <v>-0.28202764976958528</v>
      </c>
      <c r="J23" s="11"/>
      <c r="K23" s="27">
        <f>IF(C23-C22&lt;=0,"",C23-C22)</f>
        <v>1391</v>
      </c>
      <c r="L23" s="20">
        <f t="shared" si="6"/>
        <v>0.13500000000000001</v>
      </c>
      <c r="M23" s="13"/>
      <c r="N23" s="22">
        <f t="shared" si="7"/>
        <v>1085</v>
      </c>
      <c r="O23" s="23">
        <f t="shared" si="8"/>
        <v>0.19206939281288724</v>
      </c>
      <c r="Q23" s="45">
        <f>ROUND(N14*Parámetros!$C$6,0)</f>
        <v>7</v>
      </c>
      <c r="R23" s="64">
        <v>17</v>
      </c>
      <c r="S23" s="64"/>
      <c r="T23" s="64"/>
    </row>
    <row r="24" spans="1:20" x14ac:dyDescent="0.25">
      <c r="A24" s="15">
        <v>43960</v>
      </c>
      <c r="B24" s="45">
        <v>27219</v>
      </c>
      <c r="C24" s="33">
        <f t="shared" si="2"/>
        <v>17219</v>
      </c>
      <c r="D24" s="33">
        <f>ROUND(Parámetros!$B$2*EXP((-LN(Parámetros!$B$4))*EXP((Parámetros!$B$3)*(A24-DATE(2020,4,19)))),0)</f>
        <v>7974</v>
      </c>
      <c r="E24" s="12"/>
      <c r="F24" s="42">
        <f t="shared" si="0"/>
        <v>-9245</v>
      </c>
      <c r="G24" s="20">
        <f t="shared" si="1"/>
        <v>-1.1593930273388513</v>
      </c>
      <c r="H24" s="17">
        <f t="shared" ref="H24:H31" si="10">N24-K24</f>
        <v>-7</v>
      </c>
      <c r="I24" s="31">
        <f t="shared" si="9"/>
        <v>-5.6451612903225803E-3</v>
      </c>
      <c r="J24" s="11"/>
      <c r="K24" s="27">
        <f>IF(C24-C23&lt;=0,"",C24-C23)</f>
        <v>1247</v>
      </c>
      <c r="L24" s="20">
        <f t="shared" si="6"/>
        <v>0.1123</v>
      </c>
      <c r="M24" s="13"/>
      <c r="N24" s="22">
        <f t="shared" si="7"/>
        <v>1240</v>
      </c>
      <c r="O24" s="23">
        <f t="shared" si="8"/>
        <v>0.18414018414018413</v>
      </c>
      <c r="Q24" s="45">
        <f>ROUND(N15*Parámetros!$C$6,0)</f>
        <v>9</v>
      </c>
      <c r="R24" s="64">
        <v>18</v>
      </c>
      <c r="S24" s="64"/>
      <c r="T24" s="64"/>
    </row>
    <row r="25" spans="1:20" x14ac:dyDescent="0.25">
      <c r="A25" s="15">
        <v>43961</v>
      </c>
      <c r="B25" s="45">
        <v>28866</v>
      </c>
      <c r="C25" s="33">
        <f t="shared" si="2"/>
        <v>18866</v>
      </c>
      <c r="D25" s="33">
        <f>ROUND(Parámetros!$B$2*EXP((-LN(Parámetros!$B$4))*EXP((Parámetros!$B$3)*(A25-DATE(2020,4,19)))),0)</f>
        <v>9378</v>
      </c>
      <c r="E25" s="12"/>
      <c r="F25" s="42">
        <f t="shared" si="0"/>
        <v>-9488</v>
      </c>
      <c r="G25" s="20">
        <f t="shared" si="1"/>
        <v>-1.0117295798677757</v>
      </c>
      <c r="H25" s="17">
        <f t="shared" si="10"/>
        <v>-243</v>
      </c>
      <c r="I25" s="31">
        <f t="shared" si="9"/>
        <v>-0.17307692307692307</v>
      </c>
      <c r="J25" s="11"/>
      <c r="K25" s="27">
        <f>IF(C25-C24&lt;=0,"",C25-C24)</f>
        <v>1647</v>
      </c>
      <c r="L25" s="20">
        <f t="shared" si="6"/>
        <v>0.1353</v>
      </c>
      <c r="M25" s="13"/>
      <c r="N25" s="22">
        <f t="shared" si="7"/>
        <v>1404</v>
      </c>
      <c r="O25" s="23">
        <f t="shared" si="8"/>
        <v>0.17607223476297967</v>
      </c>
      <c r="Q25" s="45">
        <f>ROUND(N16*Parámetros!$C$6,0)</f>
        <v>10</v>
      </c>
      <c r="R25" s="64">
        <v>20</v>
      </c>
      <c r="S25" s="64"/>
      <c r="T25" s="64"/>
    </row>
    <row r="26" spans="1:20" x14ac:dyDescent="0.25">
      <c r="A26" s="15">
        <v>43962</v>
      </c>
      <c r="B26" s="45">
        <v>30063</v>
      </c>
      <c r="C26" s="33">
        <f t="shared" si="2"/>
        <v>20063</v>
      </c>
      <c r="D26" s="33">
        <f>ROUND(Parámetros!$B$2*EXP((-LN(Parámetros!$B$4))*EXP((Parámetros!$B$3)*(A26-DATE(2020,4,19)))),0)</f>
        <v>10961</v>
      </c>
      <c r="E26" s="12"/>
      <c r="F26" s="42">
        <f t="shared" si="0"/>
        <v>-9102</v>
      </c>
      <c r="G26" s="20">
        <f t="shared" si="1"/>
        <v>-0.83039868625125446</v>
      </c>
      <c r="H26" s="17">
        <f t="shared" si="10"/>
        <v>386</v>
      </c>
      <c r="I26" s="31">
        <f t="shared" si="9"/>
        <v>0.24384080859128238</v>
      </c>
      <c r="J26" s="11"/>
      <c r="K26" s="27">
        <f>IF(C26-C25&lt;=0,"",C26-C25)</f>
        <v>1197</v>
      </c>
      <c r="L26" s="20">
        <f t="shared" si="6"/>
        <v>9.2499999999999999E-2</v>
      </c>
      <c r="M26" s="13"/>
      <c r="N26" s="22">
        <f t="shared" si="7"/>
        <v>1583</v>
      </c>
      <c r="O26" s="23">
        <f t="shared" si="8"/>
        <v>0.16879931755171679</v>
      </c>
      <c r="Q26" s="45">
        <f>ROUND(N17*Parámetros!$C$6,0)</f>
        <v>13</v>
      </c>
      <c r="R26" s="64">
        <v>22</v>
      </c>
      <c r="S26" s="64"/>
      <c r="T26" s="64"/>
    </row>
    <row r="27" spans="1:20" x14ac:dyDescent="0.25">
      <c r="A27" s="15">
        <v>43963</v>
      </c>
      <c r="B27" s="45">
        <v>31721</v>
      </c>
      <c r="C27" s="33">
        <f t="shared" si="2"/>
        <v>21721</v>
      </c>
      <c r="D27" s="33">
        <f>ROUND(Parámetros!$B$2*EXP((-LN(Parámetros!$B$4))*EXP((Parámetros!$B$3)*(A27-DATE(2020,4,19)))),0)</f>
        <v>12732</v>
      </c>
      <c r="E27" s="12"/>
      <c r="F27" s="42">
        <f t="shared" si="0"/>
        <v>-8989</v>
      </c>
      <c r="G27" s="20">
        <f t="shared" si="1"/>
        <v>-0.70601633678919262</v>
      </c>
      <c r="H27" s="17">
        <f t="shared" si="10"/>
        <v>113</v>
      </c>
      <c r="I27" s="31">
        <f>H27/N27</f>
        <v>6.3805759457933375E-2</v>
      </c>
      <c r="J27" s="11"/>
      <c r="K27" s="27">
        <f t="shared" si="3"/>
        <v>1658</v>
      </c>
      <c r="L27" s="20">
        <f t="shared" si="6"/>
        <v>0.1183</v>
      </c>
      <c r="M27" s="13"/>
      <c r="N27" s="22">
        <f t="shared" si="7"/>
        <v>1771</v>
      </c>
      <c r="O27" s="23">
        <f t="shared" si="8"/>
        <v>0.16157284919259191</v>
      </c>
      <c r="Q27" s="45">
        <f>ROUND(N18*Parámetros!$C$6,0)</f>
        <v>15</v>
      </c>
      <c r="R27" s="64">
        <v>24</v>
      </c>
      <c r="S27" s="64"/>
      <c r="T27" s="64"/>
    </row>
    <row r="28" spans="1:20" x14ac:dyDescent="0.25">
      <c r="A28" s="15">
        <v>43964</v>
      </c>
      <c r="B28" s="45">
        <v>34381</v>
      </c>
      <c r="C28" s="33">
        <f t="shared" si="2"/>
        <v>24381</v>
      </c>
      <c r="D28" s="33">
        <f>ROUND(Parámetros!$B$2*EXP((-LN(Parámetros!$B$4))*EXP((Parámetros!$B$3)*(A28-DATE(2020,4,19)))),0)</f>
        <v>14703</v>
      </c>
      <c r="E28" s="12"/>
      <c r="F28" s="42">
        <f t="shared" si="0"/>
        <v>-9678</v>
      </c>
      <c r="G28" s="20">
        <f t="shared" si="1"/>
        <v>-0.65823301367067943</v>
      </c>
      <c r="H28" s="17">
        <f t="shared" si="10"/>
        <v>-689</v>
      </c>
      <c r="I28" s="31">
        <f>H28/N28</f>
        <v>-0.34956874682902078</v>
      </c>
      <c r="J28" s="11"/>
      <c r="K28" s="27">
        <f t="shared" si="3"/>
        <v>2660</v>
      </c>
      <c r="L28" s="20">
        <f t="shared" si="6"/>
        <v>0.1691</v>
      </c>
      <c r="M28" s="13"/>
      <c r="N28" s="22">
        <f t="shared" si="7"/>
        <v>1971</v>
      </c>
      <c r="O28" s="23">
        <f t="shared" si="8"/>
        <v>0.15480678605089537</v>
      </c>
      <c r="Q28" s="45">
        <f>ROUND(N19*Parámetros!$C$6,0)</f>
        <v>18</v>
      </c>
      <c r="R28" s="64">
        <v>26</v>
      </c>
      <c r="S28" s="64"/>
      <c r="T28" s="64"/>
    </row>
    <row r="29" spans="1:20" x14ac:dyDescent="0.25">
      <c r="A29" s="15">
        <v>43965</v>
      </c>
      <c r="B29" s="45">
        <v>37040</v>
      </c>
      <c r="C29" s="33">
        <f t="shared" si="2"/>
        <v>27040</v>
      </c>
      <c r="D29" s="33">
        <f>ROUND(Parámetros!$B$2*EXP((-LN(Parámetros!$B$4))*EXP((Parámetros!$B$3)*(A29-DATE(2020,4,19)))),0)</f>
        <v>16883</v>
      </c>
      <c r="E29" s="12"/>
      <c r="F29" s="42">
        <f t="shared" si="0"/>
        <v>-10157</v>
      </c>
      <c r="G29" s="20">
        <f t="shared" si="1"/>
        <v>-0.60161108807676356</v>
      </c>
      <c r="H29" s="17">
        <f t="shared" si="10"/>
        <v>-479</v>
      </c>
      <c r="I29" s="31">
        <f>H29/N29</f>
        <v>-0.21972477064220183</v>
      </c>
      <c r="J29" s="11"/>
      <c r="K29" s="27">
        <f t="shared" si="3"/>
        <v>2659</v>
      </c>
      <c r="L29" s="20">
        <f t="shared" si="6"/>
        <v>0.15240000000000001</v>
      </c>
      <c r="M29" s="13"/>
      <c r="N29" s="22">
        <f t="shared" si="7"/>
        <v>2180</v>
      </c>
      <c r="O29" s="23">
        <f t="shared" si="8"/>
        <v>0.14826906073590423</v>
      </c>
      <c r="Q29" s="45">
        <f>ROUND(N20*Parámetros!$C$6,0)</f>
        <v>21</v>
      </c>
      <c r="R29" s="64">
        <v>28</v>
      </c>
      <c r="S29" s="64"/>
      <c r="T29" s="64"/>
    </row>
    <row r="30" spans="1:20" x14ac:dyDescent="0.25">
      <c r="A30" s="15">
        <v>43966</v>
      </c>
      <c r="B30" s="45">
        <v>39542</v>
      </c>
      <c r="C30" s="33">
        <f t="shared" si="2"/>
        <v>29542</v>
      </c>
      <c r="D30" s="33">
        <f>ROUND(Parámetros!$B$2*EXP((-LN(Parámetros!$B$4))*EXP((Parámetros!$B$3)*(A30-DATE(2020,4,19)))),0)</f>
        <v>19282</v>
      </c>
      <c r="E30" s="12"/>
      <c r="F30" s="42">
        <f t="shared" si="0"/>
        <v>-10260</v>
      </c>
      <c r="G30" s="20">
        <f t="shared" si="1"/>
        <v>-0.53210247899595475</v>
      </c>
      <c r="H30" s="17">
        <f t="shared" si="10"/>
        <v>-103</v>
      </c>
      <c r="I30" s="31">
        <f>H30/N30</f>
        <v>-4.2934556065027094E-2</v>
      </c>
      <c r="J30" s="11"/>
      <c r="K30" s="27">
        <f t="shared" si="3"/>
        <v>2502</v>
      </c>
      <c r="L30" s="20">
        <f t="shared" si="6"/>
        <v>0.1313</v>
      </c>
      <c r="M30" s="13"/>
      <c r="N30" s="22">
        <f t="shared" si="7"/>
        <v>2399</v>
      </c>
      <c r="O30" s="23">
        <f t="shared" si="8"/>
        <v>0.14209559912337855</v>
      </c>
      <c r="Q30" s="45">
        <f>ROUND(N21*Parámetros!$C$6,0)</f>
        <v>24</v>
      </c>
      <c r="R30" s="64">
        <v>32</v>
      </c>
      <c r="S30" s="64"/>
      <c r="T30" s="64"/>
    </row>
    <row r="31" spans="1:20" x14ac:dyDescent="0.25">
      <c r="A31" s="15">
        <v>43967</v>
      </c>
      <c r="B31" s="45">
        <v>41428</v>
      </c>
      <c r="C31" s="33">
        <f t="shared" si="2"/>
        <v>31428</v>
      </c>
      <c r="D31" s="33">
        <f>ROUND(Parámetros!$B$2*EXP((-LN(Parámetros!$B$4))*EXP((Parámetros!$B$3)*(A31-DATE(2020,4,19)))),0)</f>
        <v>21907</v>
      </c>
      <c r="E31" s="12"/>
      <c r="F31" s="42">
        <f t="shared" si="0"/>
        <v>-9521</v>
      </c>
      <c r="G31" s="20">
        <f t="shared" si="1"/>
        <v>-0.4346099420276624</v>
      </c>
      <c r="H31" s="17">
        <f t="shared" si="10"/>
        <v>739</v>
      </c>
      <c r="I31" s="31">
        <f>H31/N31</f>
        <v>0.28152380952380951</v>
      </c>
      <c r="J31" s="11"/>
      <c r="K31" s="27">
        <f t="shared" si="3"/>
        <v>1886</v>
      </c>
      <c r="L31" s="20">
        <f t="shared" si="6"/>
        <v>9.2999999999999999E-2</v>
      </c>
      <c r="M31" s="13"/>
      <c r="N31" s="22">
        <f t="shared" si="7"/>
        <v>2625</v>
      </c>
      <c r="O31" s="23">
        <f t="shared" si="8"/>
        <v>0.13613733015247381</v>
      </c>
      <c r="Q31" s="45">
        <f>ROUND(N22*Parámetros!$C$6,0)</f>
        <v>28</v>
      </c>
      <c r="R31" s="64">
        <v>35</v>
      </c>
      <c r="S31" s="64"/>
      <c r="T31" s="64"/>
    </row>
    <row r="32" spans="1:20" x14ac:dyDescent="0.25">
      <c r="A32" s="15">
        <v>43968</v>
      </c>
      <c r="B32" s="45">
        <v>43781</v>
      </c>
      <c r="C32" s="33">
        <f t="shared" si="2"/>
        <v>33781</v>
      </c>
      <c r="D32" s="33">
        <f>ROUND(Parámetros!$B$2*EXP((-LN(Parámetros!$B$4))*EXP((Parámetros!$B$3)*(A32-DATE(2020,4,19)))),0)</f>
        <v>24766</v>
      </c>
      <c r="E32" s="12"/>
      <c r="F32" s="42">
        <f t="shared" si="0"/>
        <v>-9015</v>
      </c>
      <c r="G32" s="20">
        <f t="shared" si="1"/>
        <v>-0.36400710651699913</v>
      </c>
      <c r="H32" s="17">
        <f t="shared" ref="H32:H44" si="11">N32-K32</f>
        <v>506</v>
      </c>
      <c r="I32" s="31">
        <f t="shared" ref="I32:I44" si="12">H32/N32</f>
        <v>0.17698495977614551</v>
      </c>
      <c r="J32" s="11"/>
      <c r="K32" s="27">
        <f t="shared" si="3"/>
        <v>2353</v>
      </c>
      <c r="L32" s="20">
        <f t="shared" si="6"/>
        <v>0.108</v>
      </c>
      <c r="M32" s="13"/>
      <c r="N32" s="22">
        <f t="shared" si="7"/>
        <v>2859</v>
      </c>
      <c r="O32" s="23">
        <f t="shared" si="8"/>
        <v>0.13050623088510521</v>
      </c>
      <c r="Q32" s="45">
        <f>ROUND(N23*Parámetros!$C$6,0)</f>
        <v>33</v>
      </c>
      <c r="R32" s="64">
        <v>38</v>
      </c>
      <c r="S32" s="64"/>
      <c r="T32" s="64"/>
    </row>
    <row r="33" spans="1:24" x14ac:dyDescent="0.25">
      <c r="A33" s="15">
        <v>43969</v>
      </c>
      <c r="B33" s="45">
        <v>46059</v>
      </c>
      <c r="C33" s="33">
        <f t="shared" si="2"/>
        <v>36059</v>
      </c>
      <c r="D33" s="33">
        <f>ROUND(Parámetros!$B$2*EXP((-LN(Parámetros!$B$4))*EXP((Parámetros!$B$3)*(A33-DATE(2020,4,19)))),0)</f>
        <v>27863</v>
      </c>
      <c r="E33" s="12"/>
      <c r="F33" s="42">
        <f t="shared" si="0"/>
        <v>-8196</v>
      </c>
      <c r="G33" s="20">
        <f t="shared" si="1"/>
        <v>-0.29415353694864155</v>
      </c>
      <c r="H33" s="17">
        <f t="shared" si="11"/>
        <v>819</v>
      </c>
      <c r="I33" s="31">
        <f t="shared" si="12"/>
        <v>0.2644494672263481</v>
      </c>
      <c r="J33" s="11"/>
      <c r="K33" s="27">
        <f t="shared" si="3"/>
        <v>2278</v>
      </c>
      <c r="L33" s="20">
        <f t="shared" si="6"/>
        <v>9.7900000000000001E-2</v>
      </c>
      <c r="M33" s="13"/>
      <c r="N33" s="22">
        <f t="shared" si="7"/>
        <v>3097</v>
      </c>
      <c r="O33" s="23">
        <f t="shared" si="8"/>
        <v>0.1250504724218687</v>
      </c>
      <c r="Q33" s="45">
        <f>ROUND(N24*Parámetros!$C$6,0)</f>
        <v>37</v>
      </c>
      <c r="R33" s="64">
        <v>43</v>
      </c>
      <c r="S33" s="64"/>
      <c r="T33" s="64"/>
    </row>
    <row r="34" spans="1:24" x14ac:dyDescent="0.25">
      <c r="A34" s="32">
        <v>43970</v>
      </c>
      <c r="B34" s="47">
        <v>49579</v>
      </c>
      <c r="C34" s="33">
        <f t="shared" si="2"/>
        <v>39579</v>
      </c>
      <c r="D34" s="33">
        <f>ROUND(Parámetros!$B$2*EXP((-LN(Parámetros!$B$4))*EXP((Parámetros!$B$3)*(A34-DATE(2020,4,19)))),0)</f>
        <v>31203</v>
      </c>
      <c r="E34" s="34"/>
      <c r="F34" s="42">
        <f t="shared" si="0"/>
        <v>-8376</v>
      </c>
      <c r="G34" s="35">
        <f t="shared" ref="G34:G85" si="13">F34/D34</f>
        <v>-0.26843572733391019</v>
      </c>
      <c r="H34" s="17">
        <f t="shared" si="11"/>
        <v>-180</v>
      </c>
      <c r="I34" s="31">
        <f t="shared" si="12"/>
        <v>-5.3892215568862277E-2</v>
      </c>
      <c r="J34" s="36"/>
      <c r="K34" s="27">
        <f t="shared" ref="K34:K40" si="14">IF(C34-C33&lt;=0,"",C34-C33)</f>
        <v>3520</v>
      </c>
      <c r="L34" s="20">
        <f t="shared" si="6"/>
        <v>0.13789999999999999</v>
      </c>
      <c r="M34" s="37"/>
      <c r="N34" s="38">
        <f t="shared" si="7"/>
        <v>3340</v>
      </c>
      <c r="O34" s="23">
        <f t="shared" si="8"/>
        <v>0.11987223199224778</v>
      </c>
      <c r="P34" s="40"/>
      <c r="Q34" s="45">
        <f>ROUND(N25*Parámetros!$C$6,0)</f>
        <v>42</v>
      </c>
      <c r="R34" s="64">
        <v>45</v>
      </c>
      <c r="S34" s="64"/>
      <c r="T34" s="64"/>
      <c r="X34" s="28"/>
    </row>
    <row r="35" spans="1:24" x14ac:dyDescent="0.25">
      <c r="A35" s="15">
        <v>43971</v>
      </c>
      <c r="B35" s="45">
        <v>53617</v>
      </c>
      <c r="C35" s="33">
        <f t="shared" si="2"/>
        <v>43617</v>
      </c>
      <c r="D35" s="33">
        <f>ROUND(Parámetros!$B$2*EXP((-LN(Parámetros!$B$4))*EXP((Parámetros!$B$3)*(A35-DATE(2020,4,19)))),0)</f>
        <v>34788</v>
      </c>
      <c r="E35" s="12"/>
      <c r="F35" s="42">
        <f t="shared" si="0"/>
        <v>-8829</v>
      </c>
      <c r="G35" s="20">
        <f t="shared" si="13"/>
        <v>-0.25379441186616075</v>
      </c>
      <c r="H35" s="17">
        <f t="shared" si="11"/>
        <v>-453</v>
      </c>
      <c r="I35" s="31">
        <f t="shared" si="12"/>
        <v>-0.12635983263598327</v>
      </c>
      <c r="J35" s="11"/>
      <c r="K35" s="27">
        <f t="shared" si="14"/>
        <v>4038</v>
      </c>
      <c r="L35" s="20">
        <f t="shared" si="6"/>
        <v>0.14349999999999999</v>
      </c>
      <c r="M35" s="13"/>
      <c r="N35" s="22">
        <f t="shared" si="7"/>
        <v>3585</v>
      </c>
      <c r="O35" s="23">
        <f t="shared" si="8"/>
        <v>0.1148927987693491</v>
      </c>
      <c r="Q35" s="45">
        <f>ROUND(N26*Parámetros!$C$6,0)</f>
        <v>47</v>
      </c>
      <c r="R35" s="64">
        <v>51</v>
      </c>
      <c r="S35" s="64"/>
      <c r="T35" s="64"/>
    </row>
    <row r="36" spans="1:24" x14ac:dyDescent="0.25">
      <c r="A36" s="15">
        <v>43972</v>
      </c>
      <c r="B36" s="45">
        <v>57571</v>
      </c>
      <c r="C36" s="33">
        <f t="shared" si="2"/>
        <v>47571</v>
      </c>
      <c r="D36" s="33">
        <f>ROUND(Parámetros!$B$2*EXP((-LN(Parámetros!$B$4))*EXP((Parámetros!$B$3)*(A36-DATE(2020,4,19)))),0)</f>
        <v>38621</v>
      </c>
      <c r="E36" s="12"/>
      <c r="F36" s="42">
        <f t="shared" si="0"/>
        <v>-8950</v>
      </c>
      <c r="G36" s="20">
        <f t="shared" si="13"/>
        <v>-0.2317392092384972</v>
      </c>
      <c r="H36" s="17">
        <f t="shared" si="11"/>
        <v>-121</v>
      </c>
      <c r="I36" s="31">
        <f t="shared" si="12"/>
        <v>-3.1567962431515786E-2</v>
      </c>
      <c r="J36" s="11"/>
      <c r="K36" s="27">
        <f t="shared" si="14"/>
        <v>3954</v>
      </c>
      <c r="L36" s="20">
        <f t="shared" si="6"/>
        <v>0.1288</v>
      </c>
      <c r="M36" s="13"/>
      <c r="N36" s="22">
        <f t="shared" si="7"/>
        <v>3833</v>
      </c>
      <c r="O36" s="23">
        <f t="shared" si="8"/>
        <v>0.11018167184086466</v>
      </c>
      <c r="P36" s="25"/>
      <c r="Q36" s="45">
        <f>ROUND(N27*Parámetros!$C$6,0)</f>
        <v>53</v>
      </c>
      <c r="R36" s="64">
        <v>55</v>
      </c>
      <c r="S36" s="64"/>
      <c r="T36" s="64"/>
    </row>
    <row r="37" spans="1:24" x14ac:dyDescent="0.25">
      <c r="A37" s="15">
        <v>43973</v>
      </c>
      <c r="B37" s="45">
        <v>61847</v>
      </c>
      <c r="C37" s="33">
        <f t="shared" si="2"/>
        <v>51847</v>
      </c>
      <c r="D37" s="33">
        <f>ROUND(Parámetros!$B$2*EXP((-LN(Parámetros!$B$4))*EXP((Parámetros!$B$3)*(A37-DATE(2020,4,19)))),0)</f>
        <v>42700</v>
      </c>
      <c r="E37" s="12"/>
      <c r="F37" s="42">
        <f t="shared" si="0"/>
        <v>-9147</v>
      </c>
      <c r="G37" s="20">
        <f t="shared" si="13"/>
        <v>-0.21421545667447306</v>
      </c>
      <c r="H37" s="17">
        <f t="shared" si="11"/>
        <v>-197</v>
      </c>
      <c r="I37" s="31">
        <f t="shared" si="12"/>
        <v>-4.8296151017406225E-2</v>
      </c>
      <c r="J37" s="11"/>
      <c r="K37" s="27">
        <f t="shared" si="14"/>
        <v>4276</v>
      </c>
      <c r="L37" s="20">
        <f t="shared" si="6"/>
        <v>0.1278</v>
      </c>
      <c r="M37" s="13"/>
      <c r="N37" s="22">
        <f t="shared" si="7"/>
        <v>4079</v>
      </c>
      <c r="O37" s="23">
        <f t="shared" si="8"/>
        <v>0.10561611558478548</v>
      </c>
      <c r="P37" s="25"/>
      <c r="Q37" s="45">
        <f>ROUND(N28*Parámetros!$C$6,0)</f>
        <v>59</v>
      </c>
      <c r="R37" s="64">
        <v>61</v>
      </c>
      <c r="S37" s="64"/>
      <c r="T37" s="64"/>
    </row>
    <row r="38" spans="1:24" x14ac:dyDescent="0.25">
      <c r="A38" s="15">
        <v>43974</v>
      </c>
      <c r="B38" s="61">
        <f>B37+3546</f>
        <v>65393</v>
      </c>
      <c r="C38" s="33">
        <f t="shared" si="2"/>
        <v>55393</v>
      </c>
      <c r="D38" s="33">
        <f>ROUND(Parámetros!$B$2*EXP((-LN(Parámetros!$B$4))*EXP((Parámetros!$B$3)*(A38-DATE(2020,4,19)))),0)</f>
        <v>47025</v>
      </c>
      <c r="E38" s="12"/>
      <c r="F38" s="42">
        <f t="shared" si="0"/>
        <v>-8368</v>
      </c>
      <c r="G38" s="20">
        <f t="shared" si="13"/>
        <v>-0.17794790005316322</v>
      </c>
      <c r="H38" s="17">
        <f t="shared" si="11"/>
        <v>779</v>
      </c>
      <c r="I38" s="31">
        <f t="shared" si="12"/>
        <v>0.18011560693641618</v>
      </c>
      <c r="J38" s="11"/>
      <c r="K38" s="27">
        <f t="shared" si="14"/>
        <v>3546</v>
      </c>
      <c r="L38" s="20">
        <f t="shared" si="6"/>
        <v>9.9199999999999997E-2</v>
      </c>
      <c r="M38" s="13"/>
      <c r="N38" s="22">
        <f t="shared" si="7"/>
        <v>4325</v>
      </c>
      <c r="O38" s="23">
        <f t="shared" si="8"/>
        <v>0.10128805620608899</v>
      </c>
      <c r="P38" s="25"/>
      <c r="Q38" s="45">
        <f>ROUND(N29*Parámetros!$C$6,0)</f>
        <v>65</v>
      </c>
      <c r="R38" s="64">
        <v>67</v>
      </c>
      <c r="S38" s="64"/>
      <c r="T38" s="64"/>
    </row>
    <row r="39" spans="1:24" x14ac:dyDescent="0.25">
      <c r="A39" s="15">
        <v>43975</v>
      </c>
      <c r="B39" s="61">
        <f>B38+3709</f>
        <v>69102</v>
      </c>
      <c r="C39" s="33">
        <f t="shared" si="2"/>
        <v>59102</v>
      </c>
      <c r="D39" s="33">
        <f>ROUND(Parámetros!$B$2*EXP((-LN(Parámetros!$B$4))*EXP((Parámetros!$B$3)*(A39-DATE(2020,4,19)))),0)</f>
        <v>51592</v>
      </c>
      <c r="E39" s="12"/>
      <c r="F39" s="42">
        <f t="shared" si="0"/>
        <v>-7510</v>
      </c>
      <c r="G39" s="20">
        <f t="shared" si="13"/>
        <v>-0.14556520390758257</v>
      </c>
      <c r="H39" s="17">
        <f t="shared" si="11"/>
        <v>858</v>
      </c>
      <c r="I39" s="31">
        <f t="shared" si="12"/>
        <v>0.18786949857674623</v>
      </c>
      <c r="J39" s="11"/>
      <c r="K39" s="27">
        <f t="shared" si="14"/>
        <v>3709</v>
      </c>
      <c r="L39" s="20">
        <f t="shared" si="6"/>
        <v>9.7299999999999998E-2</v>
      </c>
      <c r="M39" s="13"/>
      <c r="N39" s="22">
        <f t="shared" si="7"/>
        <v>4567</v>
      </c>
      <c r="O39" s="23">
        <f t="shared" si="8"/>
        <v>9.7118553960659229E-2</v>
      </c>
      <c r="P39" s="25"/>
      <c r="Q39" s="45">
        <f>ROUND(N30*Parámetros!$C$6,0)</f>
        <v>72</v>
      </c>
      <c r="R39" s="64">
        <v>73</v>
      </c>
      <c r="S39" s="64"/>
      <c r="T39" s="64"/>
    </row>
    <row r="40" spans="1:24" s="40" customFormat="1" x14ac:dyDescent="0.25">
      <c r="A40" s="15">
        <v>43976</v>
      </c>
      <c r="B40" s="61">
        <f>B39+4895</f>
        <v>73997</v>
      </c>
      <c r="C40" s="33">
        <f t="shared" si="2"/>
        <v>63997</v>
      </c>
      <c r="D40" s="33">
        <f>ROUND(Parámetros!$B$2*EXP((-LN(Parámetros!$B$4))*EXP((Parámetros!$B$3)*(A40-DATE(2020,4,19)))),0)</f>
        <v>56397</v>
      </c>
      <c r="E40" s="12"/>
      <c r="F40" s="42">
        <f t="shared" si="0"/>
        <v>-7600</v>
      </c>
      <c r="G40" s="20">
        <f t="shared" si="13"/>
        <v>-0.13475894107842615</v>
      </c>
      <c r="H40" s="17">
        <f t="shared" si="11"/>
        <v>-90</v>
      </c>
      <c r="I40" s="31">
        <f t="shared" si="12"/>
        <v>-1.8730489073881373E-2</v>
      </c>
      <c r="J40" s="11"/>
      <c r="K40" s="27">
        <f t="shared" si="14"/>
        <v>4895</v>
      </c>
      <c r="L40" s="20">
        <f t="shared" si="6"/>
        <v>0.1186</v>
      </c>
      <c r="M40" s="13"/>
      <c r="N40" s="22">
        <f t="shared" si="7"/>
        <v>4805</v>
      </c>
      <c r="O40" s="23">
        <f t="shared" si="8"/>
        <v>9.3134594510776866E-2</v>
      </c>
      <c r="P40" s="25"/>
      <c r="Q40" s="45">
        <f>ROUND(N31*Parámetros!$C$6,0)</f>
        <v>79</v>
      </c>
      <c r="R40" s="64">
        <v>78</v>
      </c>
      <c r="S40" s="64"/>
      <c r="T40" s="64"/>
    </row>
    <row r="41" spans="1:24" x14ac:dyDescent="0.25">
      <c r="A41" s="15">
        <v>43977</v>
      </c>
      <c r="B41" s="61">
        <f>B40+3964</f>
        <v>77961</v>
      </c>
      <c r="C41" s="33">
        <f t="shared" ref="C41:C54" si="15">B41-10000</f>
        <v>67961</v>
      </c>
      <c r="D41" s="33">
        <f>ROUND(Parámetros!$B$2*EXP((-LN(Parámetros!$B$4))*EXP((Parámetros!$B$3)*(A41-DATE(2020,4,19)))),0)</f>
        <v>61435</v>
      </c>
      <c r="E41" s="12"/>
      <c r="F41" s="42">
        <f t="shared" ref="F41:F46" si="16">D41-C41</f>
        <v>-6526</v>
      </c>
      <c r="G41" s="20">
        <f t="shared" si="13"/>
        <v>-0.10622609261821438</v>
      </c>
      <c r="H41" s="17">
        <f t="shared" si="11"/>
        <v>1074</v>
      </c>
      <c r="I41" s="31">
        <f t="shared" si="12"/>
        <v>0.21317983326716952</v>
      </c>
      <c r="J41" s="11"/>
      <c r="K41" s="27">
        <f t="shared" ref="K41:K46" si="17">IF(C41-C40&lt;=0,"",C41-C40)</f>
        <v>3964</v>
      </c>
      <c r="L41" s="20">
        <f t="shared" ref="L41:L46" si="18">IFERROR(ROUND(K41*$I$2/C41,4),"")</f>
        <v>9.0399999999999994E-2</v>
      </c>
      <c r="M41" s="13"/>
      <c r="N41" s="22">
        <f t="shared" si="7"/>
        <v>5038</v>
      </c>
      <c r="O41" s="23">
        <f t="shared" si="8"/>
        <v>8.9330992783304072E-2</v>
      </c>
      <c r="P41" s="25"/>
      <c r="Q41" s="45">
        <f>ROUND(N32*Parámetros!$C$6,0)</f>
        <v>86</v>
      </c>
      <c r="R41" s="64">
        <v>87</v>
      </c>
      <c r="S41" s="64"/>
    </row>
    <row r="42" spans="1:24" x14ac:dyDescent="0.25">
      <c r="A42" s="15">
        <v>43978</v>
      </c>
      <c r="B42" s="61">
        <f>B41+4328</f>
        <v>82289</v>
      </c>
      <c r="C42" s="33">
        <f t="shared" si="15"/>
        <v>72289</v>
      </c>
      <c r="D42" s="33">
        <f>ROUND(Parámetros!$B$2*EXP((-LN(Parámetros!$B$4))*EXP((Parámetros!$B$3)*(A42-DATE(2020,4,19)))),0)</f>
        <v>66699</v>
      </c>
      <c r="E42" s="12"/>
      <c r="F42" s="42">
        <f t="shared" si="16"/>
        <v>-5590</v>
      </c>
      <c r="G42" s="20">
        <f t="shared" si="13"/>
        <v>-8.3809352464054937E-2</v>
      </c>
      <c r="H42" s="17">
        <f t="shared" si="11"/>
        <v>936</v>
      </c>
      <c r="I42" s="31">
        <f t="shared" si="12"/>
        <v>0.17781155015197569</v>
      </c>
      <c r="J42" s="11"/>
      <c r="K42" s="27">
        <f t="shared" si="17"/>
        <v>4328</v>
      </c>
      <c r="L42" s="20">
        <f t="shared" si="18"/>
        <v>9.2799999999999994E-2</v>
      </c>
      <c r="M42" s="13"/>
      <c r="N42" s="22">
        <f t="shared" si="7"/>
        <v>5264</v>
      </c>
      <c r="O42" s="23">
        <f t="shared" si="8"/>
        <v>8.5684056319687479E-2</v>
      </c>
      <c r="P42" s="25"/>
      <c r="Q42" s="45">
        <f>ROUND(N33*Parámetros!$C$6,0)</f>
        <v>93</v>
      </c>
      <c r="R42" s="64">
        <v>93</v>
      </c>
      <c r="S42" s="64"/>
    </row>
    <row r="43" spans="1:24" x14ac:dyDescent="0.25">
      <c r="A43" s="15">
        <v>43979</v>
      </c>
      <c r="B43" s="61">
        <f>B42+4654</f>
        <v>86943</v>
      </c>
      <c r="C43" s="33">
        <f t="shared" si="15"/>
        <v>76943</v>
      </c>
      <c r="D43" s="33">
        <f>ROUND(Parámetros!$B$2*EXP((-LN(Parámetros!$B$4))*EXP((Parámetros!$B$3)*(A43-DATE(2020,4,19)))),0)</f>
        <v>72181</v>
      </c>
      <c r="E43" s="12"/>
      <c r="F43" s="42">
        <f t="shared" si="16"/>
        <v>-4762</v>
      </c>
      <c r="G43" s="20">
        <f t="shared" si="13"/>
        <v>-6.5973039996675031E-2</v>
      </c>
      <c r="H43" s="17">
        <f t="shared" si="11"/>
        <v>828</v>
      </c>
      <c r="I43" s="31">
        <f t="shared" si="12"/>
        <v>0.15103976650857351</v>
      </c>
      <c r="J43" s="11"/>
      <c r="K43" s="27">
        <f t="shared" si="17"/>
        <v>4654</v>
      </c>
      <c r="L43" s="20">
        <f t="shared" si="18"/>
        <v>9.3799999999999994E-2</v>
      </c>
      <c r="M43" s="13"/>
      <c r="N43" s="22">
        <f t="shared" ref="N43:N85" si="19">D43-D42</f>
        <v>5482</v>
      </c>
      <c r="O43" s="23">
        <f t="shared" si="8"/>
        <v>8.219013778317516E-2</v>
      </c>
      <c r="P43" s="25"/>
      <c r="Q43" s="45">
        <f>ROUND(N34*Parámetros!$C$6,0)</f>
        <v>100</v>
      </c>
      <c r="R43" s="64">
        <v>93</v>
      </c>
      <c r="S43" s="64"/>
    </row>
    <row r="44" spans="1:24" x14ac:dyDescent="0.25">
      <c r="A44" s="15">
        <v>43980</v>
      </c>
      <c r="B44" s="61">
        <f>B43+3695</f>
        <v>90638</v>
      </c>
      <c r="C44" s="33">
        <f t="shared" si="15"/>
        <v>80638</v>
      </c>
      <c r="D44" s="33">
        <f>ROUND(Parámetros!$B$2*EXP((-LN(Parámetros!$B$4))*EXP((Parámetros!$B$3)*(A44-DATE(2020,4,19)))),0)</f>
        <v>77872</v>
      </c>
      <c r="E44" s="12"/>
      <c r="F44" s="42">
        <f t="shared" si="16"/>
        <v>-2766</v>
      </c>
      <c r="G44" s="20">
        <f t="shared" si="13"/>
        <v>-3.5519827409081571E-2</v>
      </c>
      <c r="H44" s="17">
        <f t="shared" si="11"/>
        <v>1996</v>
      </c>
      <c r="I44" s="31">
        <f t="shared" si="12"/>
        <v>0.35072922157793007</v>
      </c>
      <c r="J44" s="11"/>
      <c r="K44" s="27">
        <f t="shared" si="17"/>
        <v>3695</v>
      </c>
      <c r="L44" s="20">
        <f t="shared" si="18"/>
        <v>7.0999999999999994E-2</v>
      </c>
      <c r="M44" s="13"/>
      <c r="N44" s="22">
        <f>D44-D43</f>
        <v>5691</v>
      </c>
      <c r="O44" s="23">
        <f t="shared" si="8"/>
        <v>7.8843462961167066E-2</v>
      </c>
      <c r="P44" s="25"/>
      <c r="Q44" s="45">
        <f>ROUND(N35*Parámetros!$C$6,0)</f>
        <v>108</v>
      </c>
      <c r="R44" s="64">
        <v>100</v>
      </c>
      <c r="S44" s="64"/>
    </row>
    <row r="45" spans="1:24" x14ac:dyDescent="0.25">
      <c r="A45" s="15">
        <v>43981</v>
      </c>
      <c r="B45" s="61">
        <f>B44+4220</f>
        <v>94858</v>
      </c>
      <c r="C45" s="33">
        <f t="shared" si="15"/>
        <v>84858</v>
      </c>
      <c r="D45" s="33">
        <f>ROUND(Parámetros!$B$2*EXP((-LN(Parámetros!$B$4))*EXP((Parámetros!$B$3)*(A45-DATE(2020,4,19)))),0)</f>
        <v>83763</v>
      </c>
      <c r="E45" s="12"/>
      <c r="F45" s="42">
        <f t="shared" si="16"/>
        <v>-1095</v>
      </c>
      <c r="G45" s="20">
        <f t="shared" si="13"/>
        <v>-1.3072597686329287E-2</v>
      </c>
      <c r="H45" s="17">
        <f t="shared" ref="H45:H46" si="20">N45-K45</f>
        <v>1671</v>
      </c>
      <c r="I45" s="31">
        <f t="shared" ref="I45:I46" si="21">H45/N45</f>
        <v>0.28365303004583264</v>
      </c>
      <c r="J45" s="11"/>
      <c r="K45" s="27">
        <f t="shared" si="17"/>
        <v>4220</v>
      </c>
      <c r="L45" s="20">
        <f t="shared" si="18"/>
        <v>7.7100000000000002E-2</v>
      </c>
      <c r="M45" s="13"/>
      <c r="N45" s="22">
        <f t="shared" si="19"/>
        <v>5891</v>
      </c>
      <c r="O45" s="23">
        <f t="shared" si="8"/>
        <v>7.5649784261351966E-2</v>
      </c>
      <c r="P45" s="25"/>
      <c r="Q45" s="45">
        <f>ROUND(N36*Parámetros!$C$6,0)</f>
        <v>115</v>
      </c>
      <c r="R45" s="64">
        <v>99</v>
      </c>
      <c r="S45" s="64"/>
    </row>
    <row r="46" spans="1:24" x14ac:dyDescent="0.25">
      <c r="A46" s="15">
        <v>43982</v>
      </c>
      <c r="B46" s="61">
        <f>B45+4830</f>
        <v>99688</v>
      </c>
      <c r="C46" s="33">
        <f t="shared" si="15"/>
        <v>89688</v>
      </c>
      <c r="D46" s="33">
        <f>ROUND(Parámetros!$B$2*EXP((-LN(Parámetros!$B$4))*EXP((Parámetros!$B$3)*(A46-DATE(2020,4,19)))),0)</f>
        <v>89841</v>
      </c>
      <c r="E46" s="12"/>
      <c r="F46" s="42">
        <f t="shared" si="16"/>
        <v>153</v>
      </c>
      <c r="G46" s="20">
        <f t="shared" si="13"/>
        <v>1.7030086486125489E-3</v>
      </c>
      <c r="H46" s="17">
        <f t="shared" si="20"/>
        <v>1248</v>
      </c>
      <c r="I46" s="31">
        <f t="shared" si="21"/>
        <v>0.20533070088845015</v>
      </c>
      <c r="J46" s="11"/>
      <c r="K46" s="27">
        <f t="shared" si="17"/>
        <v>4830</v>
      </c>
      <c r="L46" s="20">
        <f t="shared" si="18"/>
        <v>8.3500000000000005E-2</v>
      </c>
      <c r="M46" s="13"/>
      <c r="N46" s="22">
        <f t="shared" si="19"/>
        <v>6078</v>
      </c>
      <c r="O46" s="23">
        <f>N46/D45</f>
        <v>7.2561870993159278E-2</v>
      </c>
      <c r="P46" s="25"/>
      <c r="Q46" s="45">
        <f>ROUND(N37*Parámetros!$C$6,0)</f>
        <v>122</v>
      </c>
      <c r="R46" s="64">
        <v>93</v>
      </c>
      <c r="S46" s="64"/>
    </row>
    <row r="47" spans="1:24" x14ac:dyDescent="0.25">
      <c r="A47" s="15">
        <v>43983</v>
      </c>
      <c r="B47" s="61">
        <f>5471+B46</f>
        <v>105159</v>
      </c>
      <c r="C47" s="33">
        <f t="shared" si="15"/>
        <v>95159</v>
      </c>
      <c r="D47" s="33">
        <f>ROUND(Parámetros!$B$2*EXP((-LN(Parámetros!$B$4))*EXP((Parámetros!$B$3)*(A47-DATE(2020,4,19)))),0)</f>
        <v>96096</v>
      </c>
      <c r="E47" s="12"/>
      <c r="F47" s="42">
        <f t="shared" ref="F47:F52" si="22">D47-C47</f>
        <v>937</v>
      </c>
      <c r="G47" s="20">
        <f t="shared" si="13"/>
        <v>9.7506660006660001E-3</v>
      </c>
      <c r="H47" s="17">
        <f t="shared" ref="H47" si="23">N47-K47</f>
        <v>784</v>
      </c>
      <c r="I47" s="31">
        <f t="shared" ref="I47" si="24">H47/N47</f>
        <v>0.12533972821742606</v>
      </c>
      <c r="J47" s="11"/>
      <c r="K47" s="27">
        <f t="shared" ref="K47" si="25">IF(C47-C46&lt;=0,"",C47-C46)</f>
        <v>5471</v>
      </c>
      <c r="L47" s="20">
        <f t="shared" ref="L47:L52" si="26">IFERROR(ROUND(K47*$I$2/C47,4),"")</f>
        <v>8.9099999999999999E-2</v>
      </c>
      <c r="N47" s="22">
        <f t="shared" si="19"/>
        <v>6255</v>
      </c>
      <c r="O47" s="23">
        <f t="shared" si="8"/>
        <v>6.9623000634454202E-2</v>
      </c>
      <c r="P47" s="25"/>
      <c r="Q47" s="45">
        <f>ROUND(N38*Parámetros!$C$6,0)</f>
        <v>130</v>
      </c>
      <c r="R47" s="64">
        <v>103</v>
      </c>
      <c r="S47" s="64"/>
    </row>
    <row r="48" spans="1:24" x14ac:dyDescent="0.25">
      <c r="A48" s="15">
        <v>43984</v>
      </c>
      <c r="B48" s="61">
        <f>B47+3527</f>
        <v>108686</v>
      </c>
      <c r="C48" s="33">
        <f t="shared" si="15"/>
        <v>98686</v>
      </c>
      <c r="D48" s="33">
        <f>ROUND(Parámetros!$B$2*EXP((-LN(Parámetros!$B$4))*EXP((Parámetros!$B$3)*(A48-DATE(2020,4,19)))),0)</f>
        <v>102516</v>
      </c>
      <c r="E48" s="12"/>
      <c r="F48" s="42">
        <f t="shared" si="22"/>
        <v>3830</v>
      </c>
      <c r="G48" s="20">
        <f t="shared" si="13"/>
        <v>3.7360021850247768E-2</v>
      </c>
      <c r="H48" s="17">
        <f t="shared" ref="H48" si="27">N48-K48</f>
        <v>2893</v>
      </c>
      <c r="I48" s="31">
        <f t="shared" ref="I48" si="28">H48/N48</f>
        <v>0.45062305295950156</v>
      </c>
      <c r="J48" s="11"/>
      <c r="K48" s="27">
        <f t="shared" ref="K48" si="29">IF(C48-C47&lt;=0,"",C48-C47)</f>
        <v>3527</v>
      </c>
      <c r="L48" s="20">
        <f t="shared" si="26"/>
        <v>5.5399999999999998E-2</v>
      </c>
      <c r="N48" s="22">
        <f t="shared" si="19"/>
        <v>6420</v>
      </c>
      <c r="O48" s="23">
        <f t="shared" si="8"/>
        <v>6.6808191808191808E-2</v>
      </c>
      <c r="P48" s="25"/>
      <c r="Q48" s="45">
        <f>ROUND(N39*Parámetros!$C$6,0)</f>
        <v>137</v>
      </c>
      <c r="R48" s="64">
        <v>93</v>
      </c>
      <c r="S48" s="64"/>
    </row>
    <row r="49" spans="1:19" x14ac:dyDescent="0.25">
      <c r="A49" s="15">
        <v>43985</v>
      </c>
      <c r="B49" s="61">
        <f>B48+4942</f>
        <v>113628</v>
      </c>
      <c r="C49" s="33">
        <f t="shared" si="15"/>
        <v>103628</v>
      </c>
      <c r="D49" s="33">
        <f>ROUND(Parámetros!$B$2*EXP((-LN(Parámetros!$B$4))*EXP((Parámetros!$B$3)*(A49-DATE(2020,4,19)))),0)</f>
        <v>109087</v>
      </c>
      <c r="E49" s="12"/>
      <c r="F49" s="42">
        <f t="shared" si="22"/>
        <v>5459</v>
      </c>
      <c r="G49" s="20">
        <f t="shared" si="13"/>
        <v>5.0042626527450569E-2</v>
      </c>
      <c r="H49" s="17">
        <f t="shared" ref="H49:H50" si="30">N49-K49</f>
        <v>1629</v>
      </c>
      <c r="I49" s="31">
        <f t="shared" ref="I49:I50" si="31">H49/N49</f>
        <v>0.24790747222644954</v>
      </c>
      <c r="J49" s="11"/>
      <c r="K49" s="27">
        <f t="shared" ref="K49:K50" si="32">IF(C49-C48&lt;=0,"",C49-C48)</f>
        <v>4942</v>
      </c>
      <c r="L49" s="20">
        <f t="shared" si="26"/>
        <v>7.3899999999999993E-2</v>
      </c>
      <c r="N49" s="22">
        <f t="shared" si="19"/>
        <v>6571</v>
      </c>
      <c r="O49" s="23">
        <f t="shared" si="8"/>
        <v>6.4097311639158772E-2</v>
      </c>
      <c r="P49" s="25"/>
      <c r="Q49" s="45">
        <f>ROUND(N40*Parámetros!$C$6,0)</f>
        <v>144</v>
      </c>
      <c r="R49" s="64">
        <v>96</v>
      </c>
      <c r="S49" s="64"/>
    </row>
    <row r="50" spans="1:19" x14ac:dyDescent="0.25">
      <c r="A50" s="15">
        <v>43986</v>
      </c>
      <c r="B50" s="61">
        <v>118292</v>
      </c>
      <c r="C50" s="33">
        <f t="shared" si="15"/>
        <v>108292</v>
      </c>
      <c r="D50" s="33">
        <f>ROUND(Parámetros!$B$2*EXP((-LN(Parámetros!$B$4))*EXP((Parámetros!$B$3)*(A50-DATE(2020,4,19)))),0)</f>
        <v>115798</v>
      </c>
      <c r="E50" s="12"/>
      <c r="F50" s="42">
        <f t="shared" si="22"/>
        <v>7506</v>
      </c>
      <c r="G50" s="20">
        <f t="shared" si="13"/>
        <v>6.4819772362216962E-2</v>
      </c>
      <c r="H50" s="17">
        <f t="shared" si="30"/>
        <v>2047</v>
      </c>
      <c r="I50" s="31">
        <f t="shared" si="31"/>
        <v>0.30502160631798542</v>
      </c>
      <c r="J50" s="11"/>
      <c r="K50" s="27">
        <f t="shared" si="32"/>
        <v>4664</v>
      </c>
      <c r="L50" s="20">
        <f t="shared" si="26"/>
        <v>6.6799999999999998E-2</v>
      </c>
      <c r="N50" s="22">
        <f t="shared" si="19"/>
        <v>6711</v>
      </c>
      <c r="O50" s="23">
        <f t="shared" si="8"/>
        <v>6.1519704456076345E-2</v>
      </c>
      <c r="P50" s="25"/>
      <c r="Q50" s="45">
        <f>ROUND(N41*Parámetros!$C$6,0)</f>
        <v>151</v>
      </c>
      <c r="R50" s="64">
        <v>100</v>
      </c>
      <c r="S50" s="64"/>
    </row>
    <row r="51" spans="1:19" x14ac:dyDescent="0.25">
      <c r="A51" s="15">
        <v>43987</v>
      </c>
      <c r="B51" s="61">
        <v>122499</v>
      </c>
      <c r="C51" s="33">
        <f t="shared" si="15"/>
        <v>112499</v>
      </c>
      <c r="D51" s="33">
        <f>ROUND(Parámetros!$B$2*EXP((-LN(Parámetros!$B$4))*EXP((Parámetros!$B$3)*(A51-DATE(2020,4,19)))),0)</f>
        <v>122634</v>
      </c>
      <c r="E51" s="12"/>
      <c r="F51" s="42">
        <f t="shared" si="22"/>
        <v>10135</v>
      </c>
      <c r="G51" s="20">
        <f t="shared" ref="G51" si="33">F51/D51</f>
        <v>8.2644291142749973E-2</v>
      </c>
      <c r="H51" s="17">
        <f t="shared" ref="H51" si="34">N51-K51</f>
        <v>2629</v>
      </c>
      <c r="I51" s="31">
        <f t="shared" ref="I51" si="35">H51/N51</f>
        <v>0.38458162668227036</v>
      </c>
      <c r="J51" s="11"/>
      <c r="K51" s="27">
        <f t="shared" ref="K51" si="36">IF(C51-C50&lt;=0,"",C51-C50)</f>
        <v>4207</v>
      </c>
      <c r="L51" s="20">
        <f t="shared" si="26"/>
        <v>5.8000000000000003E-2</v>
      </c>
      <c r="N51" s="22">
        <f t="shared" si="19"/>
        <v>6836</v>
      </c>
      <c r="O51" s="23">
        <f t="shared" si="8"/>
        <v>5.9033834781257018E-2</v>
      </c>
      <c r="P51" s="25"/>
      <c r="Q51" s="45">
        <f>ROUND(N42*Parámetros!$C$6,0)</f>
        <v>158</v>
      </c>
      <c r="R51" s="64">
        <v>103</v>
      </c>
      <c r="S51" s="64"/>
    </row>
    <row r="52" spans="1:19" x14ac:dyDescent="0.25">
      <c r="A52" s="15">
        <v>43988</v>
      </c>
      <c r="B52" s="61">
        <v>127745</v>
      </c>
      <c r="C52" s="33">
        <f t="shared" si="15"/>
        <v>117745</v>
      </c>
      <c r="D52" s="33">
        <f>ROUND(Parámetros!$B$2*EXP((-LN(Parámetros!$B$4))*EXP((Parámetros!$B$3)*(A52-DATE(2020,4,19)))),0)</f>
        <v>129581</v>
      </c>
      <c r="E52" s="12"/>
      <c r="F52" s="42">
        <f t="shared" si="22"/>
        <v>11836</v>
      </c>
      <c r="G52" s="20">
        <f t="shared" ref="G52" si="37">F52/D52</f>
        <v>9.1340551469737075E-2</v>
      </c>
      <c r="H52" s="17">
        <f t="shared" ref="H52" si="38">N52-K52</f>
        <v>1701</v>
      </c>
      <c r="I52" s="31">
        <f t="shared" ref="I52" si="39">H52/N52</f>
        <v>0.24485389376709371</v>
      </c>
      <c r="J52" s="11"/>
      <c r="K52" s="27">
        <f t="shared" ref="K52" si="40">IF(C52-C51&lt;=0,"",C52-C51)</f>
        <v>5246</v>
      </c>
      <c r="L52" s="20">
        <f t="shared" si="26"/>
        <v>6.9099999999999995E-2</v>
      </c>
      <c r="N52" s="22">
        <f t="shared" si="19"/>
        <v>6947</v>
      </c>
      <c r="O52" s="23">
        <f t="shared" si="8"/>
        <v>5.6648237845948107E-2</v>
      </c>
      <c r="P52" s="25"/>
      <c r="Q52" s="45">
        <f>ROUND(N43*Parámetros!$C$6,0)</f>
        <v>164</v>
      </c>
      <c r="R52" s="64">
        <v>113</v>
      </c>
      <c r="S52" s="64"/>
    </row>
    <row r="53" spans="1:19" x14ac:dyDescent="0.25">
      <c r="A53" s="15">
        <v>43989</v>
      </c>
      <c r="B53" s="61">
        <v>134150</v>
      </c>
      <c r="C53" s="33">
        <f t="shared" si="15"/>
        <v>124150</v>
      </c>
      <c r="D53" s="33">
        <f>ROUND(Parámetros!$B$2*EXP((-LN(Parámetros!$B$4))*EXP((Parámetros!$B$3)*(A53-DATE(2020,4,19)))),0)</f>
        <v>136627</v>
      </c>
      <c r="E53" s="12"/>
      <c r="F53" s="42">
        <f t="shared" ref="F53" si="41">D53-C53</f>
        <v>12477</v>
      </c>
      <c r="G53" s="20">
        <f t="shared" ref="G53" si="42">F53/D53</f>
        <v>9.132162749676126E-2</v>
      </c>
      <c r="H53" s="17">
        <f t="shared" ref="H53" si="43">N53-K53</f>
        <v>641</v>
      </c>
      <c r="I53" s="31">
        <f t="shared" ref="I53" si="44">H53/N53</f>
        <v>9.0973602043712742E-2</v>
      </c>
      <c r="J53" s="11"/>
      <c r="K53" s="27">
        <f t="shared" ref="K53" si="45">IF(C53-C52&lt;=0,"",C53-C52)</f>
        <v>6405</v>
      </c>
      <c r="L53" s="20">
        <f t="shared" ref="L53" si="46">IFERROR(ROUND(K53*$I$2/C53,4),"")</f>
        <v>0.08</v>
      </c>
      <c r="N53" s="22">
        <f t="shared" si="19"/>
        <v>7046</v>
      </c>
      <c r="O53" s="23">
        <f t="shared" si="8"/>
        <v>5.4375255631612662E-2</v>
      </c>
      <c r="P53" s="25"/>
      <c r="Q53" s="45">
        <f>ROUND(N44*Parámetros!$C$6,0)</f>
        <v>171</v>
      </c>
      <c r="R53" s="64">
        <v>117</v>
      </c>
      <c r="S53" s="64"/>
    </row>
    <row r="54" spans="1:19" x14ac:dyDescent="0.25">
      <c r="A54" s="15">
        <v>43990</v>
      </c>
      <c r="B54" s="61">
        <v>138846</v>
      </c>
      <c r="C54" s="33">
        <f t="shared" si="15"/>
        <v>128846</v>
      </c>
      <c r="D54" s="33">
        <f>ROUND(Parámetros!$B$2*EXP((-LN(Parámetros!$B$4))*EXP((Parámetros!$B$3)*(A54-DATE(2020,4,19)))),0)</f>
        <v>143757</v>
      </c>
      <c r="E54" s="12"/>
      <c r="F54" s="42">
        <f t="shared" ref="F54" si="47">D54-C54</f>
        <v>14911</v>
      </c>
      <c r="G54" s="20">
        <f t="shared" ref="G54" si="48">F54/D54</f>
        <v>0.10372364476164639</v>
      </c>
      <c r="H54" s="17">
        <f t="shared" ref="H54" si="49">N54-K54</f>
        <v>2434</v>
      </c>
      <c r="I54" s="31">
        <f t="shared" ref="I54" si="50">H54/N54</f>
        <v>0.34137447405329591</v>
      </c>
      <c r="J54" s="11"/>
      <c r="K54" s="27">
        <f t="shared" ref="K54" si="51">IF(C54-C53&lt;=0,"",C54-C53)</f>
        <v>4696</v>
      </c>
      <c r="L54" s="20">
        <f t="shared" ref="L54" si="52">IFERROR(ROUND(K54*$I$2/C54,4),"")</f>
        <v>5.6500000000000002E-2</v>
      </c>
      <c r="N54" s="22">
        <f t="shared" si="19"/>
        <v>7130</v>
      </c>
      <c r="O54" s="23">
        <f t="shared" si="8"/>
        <v>5.2185878340298766E-2</v>
      </c>
      <c r="P54" s="25"/>
      <c r="Q54" s="45">
        <f>ROUND(N45*Parámetros!$C$6,0)</f>
        <v>177</v>
      </c>
      <c r="R54" s="64">
        <v>108</v>
      </c>
      <c r="S54" s="64"/>
    </row>
    <row r="55" spans="1:19" x14ac:dyDescent="0.25">
      <c r="A55" s="15">
        <v>43991</v>
      </c>
      <c r="B55" s="61">
        <v>142759</v>
      </c>
      <c r="C55" s="33">
        <f>B55-10000</f>
        <v>132759</v>
      </c>
      <c r="D55" s="33">
        <f>ROUND(Parámetros!$B$2*EXP((-LN(Parámetros!$B$4))*EXP((Parámetros!$B$3)*(A55-DATE(2020,4,19)))),0)</f>
        <v>150958</v>
      </c>
      <c r="E55" s="12"/>
      <c r="F55" s="42">
        <f>D55-C55</f>
        <v>18199</v>
      </c>
      <c r="G55" s="20">
        <f t="shared" ref="G55" si="53">F55/D55</f>
        <v>0.12055671113819738</v>
      </c>
      <c r="H55" s="17">
        <f t="shared" ref="H55" si="54">N55-K55</f>
        <v>3288</v>
      </c>
      <c r="I55" s="31">
        <f t="shared" ref="I55" si="55">H55/N55</f>
        <v>0.45660324954867382</v>
      </c>
      <c r="J55" s="11"/>
      <c r="K55" s="27">
        <f>IF(C55-C54&lt;=0,"",C55-C54)</f>
        <v>3913</v>
      </c>
      <c r="L55" s="20">
        <f>IFERROR(ROUND(K55*$I$2/C55,4),"")</f>
        <v>4.5699999999999998E-2</v>
      </c>
      <c r="N55" s="22">
        <f t="shared" si="19"/>
        <v>7201</v>
      </c>
      <c r="O55" s="23">
        <f t="shared" si="8"/>
        <v>5.0091473806492905E-2</v>
      </c>
      <c r="P55" s="25"/>
      <c r="Q55" s="45">
        <f>ROUND(N46*Parámetros!$C$6,0)</f>
        <v>182</v>
      </c>
      <c r="R55" s="64">
        <f>87+21</f>
        <v>108</v>
      </c>
      <c r="S55" s="64"/>
    </row>
    <row r="56" spans="1:19" x14ac:dyDescent="0.25">
      <c r="A56" s="15">
        <v>43992</v>
      </c>
      <c r="B56" s="61">
        <f>B55+5737</f>
        <v>148496</v>
      </c>
      <c r="C56" s="33">
        <f>B56-10000</f>
        <v>138496</v>
      </c>
      <c r="D56" s="33">
        <f>ROUND(Parámetros!$B$2*EXP((-LN(Parámetros!$B$4))*EXP((Parámetros!$B$3)*(A56-DATE(2020,4,19)))),0)</f>
        <v>158216</v>
      </c>
      <c r="E56" s="12"/>
      <c r="F56" s="42">
        <f>D56-C56</f>
        <v>19720</v>
      </c>
      <c r="G56" s="20">
        <f t="shared" si="13"/>
        <v>0.12463973302320878</v>
      </c>
      <c r="H56" s="17">
        <f t="shared" ref="H56" si="56">N56-K56</f>
        <v>1521</v>
      </c>
      <c r="I56" s="31">
        <f t="shared" ref="I56" si="57">H56/N56</f>
        <v>0.20956186277211353</v>
      </c>
      <c r="J56" s="11"/>
      <c r="K56" s="27">
        <f>IF(C56-C55&lt;=0,"",C56-C55)</f>
        <v>5737</v>
      </c>
      <c r="L56" s="20">
        <f>IFERROR(ROUND(K56*$I$2/C56,4),"")</f>
        <v>6.4199999999999993E-2</v>
      </c>
      <c r="N56" s="22">
        <f t="shared" si="19"/>
        <v>7258</v>
      </c>
      <c r="O56" s="23">
        <f t="shared" si="8"/>
        <v>4.8079598298864587E-2</v>
      </c>
      <c r="P56" s="25"/>
      <c r="Q56" s="45">
        <f>ROUND(N47*Parámetros!$C$6,0)</f>
        <v>188</v>
      </c>
      <c r="R56" s="64">
        <v>143</v>
      </c>
      <c r="S56" s="64"/>
    </row>
    <row r="57" spans="1:19" x14ac:dyDescent="0.25">
      <c r="A57" s="15">
        <v>43993</v>
      </c>
      <c r="B57" s="61">
        <v>154092</v>
      </c>
      <c r="C57" s="16">
        <f>B57-10000</f>
        <v>144092</v>
      </c>
      <c r="D57" s="33">
        <f>ROUND(Parámetros!$B$2*EXP((-LN(Parámetros!$B$4))*EXP((Parámetros!$B$3)*(A57-DATE(2020,4,19)))),0)</f>
        <v>165517</v>
      </c>
      <c r="E57" s="12"/>
      <c r="F57" s="42">
        <f>D57-C57</f>
        <v>21425</v>
      </c>
      <c r="G57" s="20">
        <f t="shared" si="13"/>
        <v>0.12944289710422494</v>
      </c>
      <c r="H57" s="17">
        <f t="shared" ref="H57" si="58">N57-K57</f>
        <v>1705</v>
      </c>
      <c r="I57" s="31">
        <f t="shared" ref="I57" si="59">H57/N57</f>
        <v>0.23352965347212712</v>
      </c>
      <c r="J57" s="11"/>
      <c r="K57" s="27">
        <f>IF(C57-C56&lt;=0,"",C57-C56)</f>
        <v>5596</v>
      </c>
      <c r="L57" s="20">
        <f>IFERROR(ROUND(K57*$I$2/C57,4),"")</f>
        <v>6.0199999999999997E-2</v>
      </c>
      <c r="N57" s="22">
        <f t="shared" si="19"/>
        <v>7301</v>
      </c>
      <c r="O57" s="23">
        <f t="shared" si="8"/>
        <v>4.6145775395661628E-2</v>
      </c>
      <c r="P57" s="25"/>
      <c r="Q57" s="45">
        <f>ROUND(N48*Parámetros!$C$6,0)</f>
        <v>193</v>
      </c>
      <c r="R57" s="64">
        <v>176</v>
      </c>
      <c r="S57" s="64"/>
    </row>
    <row r="58" spans="1:19" x14ac:dyDescent="0.25">
      <c r="A58" s="15">
        <v>43994</v>
      </c>
      <c r="B58" s="61">
        <f>6754+B57</f>
        <v>160846</v>
      </c>
      <c r="C58" s="16">
        <f>B58-10000</f>
        <v>150846</v>
      </c>
      <c r="D58" s="33">
        <f>ROUND(Parámetros!$B$2*EXP((-LN(Parámetros!$B$4))*EXP((Parámetros!$B$3)*(A58-DATE(2020,4,19)))),0)</f>
        <v>172850</v>
      </c>
      <c r="E58" s="12"/>
      <c r="F58" s="42">
        <f>D58-C58</f>
        <v>22004</v>
      </c>
      <c r="G58" s="20">
        <f t="shared" si="13"/>
        <v>0.12730112814579114</v>
      </c>
      <c r="H58" s="17">
        <f t="shared" ref="H58" si="60">N58-K58</f>
        <v>579</v>
      </c>
      <c r="I58" s="31">
        <f t="shared" ref="I58" si="61">H58/N58</f>
        <v>7.8958134460657303E-2</v>
      </c>
      <c r="J58" s="11"/>
      <c r="K58" s="27">
        <f>IF(C58-C57&lt;=0,"",C58-C57)</f>
        <v>6754</v>
      </c>
      <c r="L58" s="20">
        <f>IFERROR(ROUND(K58*$I$2/C58,4),"")</f>
        <v>6.9400000000000003E-2</v>
      </c>
      <c r="N58" s="22">
        <f t="shared" si="19"/>
        <v>7333</v>
      </c>
      <c r="O58" s="23">
        <f t="shared" si="8"/>
        <v>4.4303606276092485E-2</v>
      </c>
      <c r="P58" s="25"/>
      <c r="Q58" s="45">
        <f>ROUND(N49*Parámetros!$C$6,0)</f>
        <v>197</v>
      </c>
      <c r="R58" s="45">
        <v>222</v>
      </c>
      <c r="S58" s="64"/>
    </row>
    <row r="59" spans="1:19" x14ac:dyDescent="0.25">
      <c r="A59" s="15">
        <v>43995</v>
      </c>
      <c r="B59" s="61">
        <f>6509+B58</f>
        <v>167355</v>
      </c>
      <c r="C59" s="16">
        <f>B59-10000</f>
        <v>157355</v>
      </c>
      <c r="D59" s="33">
        <f>ROUND(Parámetros!$B$2*EXP((-LN(Parámetros!$B$4))*EXP((Parámetros!$B$3)*(A59-DATE(2020,4,19)))),0)</f>
        <v>180201</v>
      </c>
      <c r="E59" s="12"/>
      <c r="F59" s="42">
        <f>D59-C59</f>
        <v>22846</v>
      </c>
      <c r="G59" s="20">
        <f t="shared" si="13"/>
        <v>0.1267806504958352</v>
      </c>
      <c r="H59" s="17">
        <f t="shared" ref="H59" si="62">N59-K59</f>
        <v>842</v>
      </c>
      <c r="I59" s="31">
        <f t="shared" ref="I59" si="63">H59/N59</f>
        <v>0.1145422391511359</v>
      </c>
      <c r="J59" s="11"/>
      <c r="K59" s="27">
        <f>IF(C59-C58&lt;=0,"",C59-C58)</f>
        <v>6509</v>
      </c>
      <c r="L59" s="20">
        <f>IFERROR(ROUND(K59*$I$2/C59,4),"")</f>
        <v>6.4100000000000004E-2</v>
      </c>
      <c r="N59" s="22">
        <f t="shared" si="19"/>
        <v>7351</v>
      </c>
      <c r="O59" s="23">
        <f t="shared" si="8"/>
        <v>4.252820364477871E-2</v>
      </c>
      <c r="P59" s="25"/>
      <c r="Q59" s="45">
        <f>ROUND(N50*Parámetros!$C$6,0)</f>
        <v>201</v>
      </c>
      <c r="R59" s="45">
        <v>231</v>
      </c>
      <c r="S59" s="64"/>
    </row>
    <row r="60" spans="1:19" s="40" customFormat="1" x14ac:dyDescent="0.25">
      <c r="A60" s="32">
        <v>43996</v>
      </c>
      <c r="B60" s="61"/>
      <c r="C60" s="33"/>
      <c r="D60" s="33">
        <f>ROUND(Parámetros!$B$2*EXP((-LN(Parámetros!$B$4))*EXP((Parámetros!$B$3)*(A60-DATE(2020,4,19)))),0)</f>
        <v>187558</v>
      </c>
      <c r="E60" s="34"/>
      <c r="F60" s="53"/>
      <c r="G60" s="35">
        <f t="shared" si="13"/>
        <v>0</v>
      </c>
      <c r="H60" s="54"/>
      <c r="I60" s="55"/>
      <c r="J60" s="36"/>
      <c r="K60" s="56"/>
      <c r="L60" s="58"/>
      <c r="M60" s="59"/>
      <c r="N60" s="38">
        <f t="shared" si="19"/>
        <v>7357</v>
      </c>
      <c r="O60" s="23">
        <f t="shared" si="8"/>
        <v>4.0826632482616636E-2</v>
      </c>
      <c r="P60" s="60"/>
      <c r="Q60" s="47">
        <f>ROUND(N51*Parámetros!$C$6,0)</f>
        <v>205</v>
      </c>
      <c r="R60" s="47"/>
      <c r="S60" s="64"/>
    </row>
    <row r="61" spans="1:19" x14ac:dyDescent="0.25">
      <c r="A61" s="15">
        <v>43997</v>
      </c>
      <c r="B61" s="61"/>
      <c r="C61" s="16"/>
      <c r="D61" s="33">
        <f>ROUND(Parámetros!$B$2*EXP((-LN(Parámetros!$B$4))*EXP((Parámetros!$B$3)*(A61-DATE(2020,4,19)))),0)</f>
        <v>194910</v>
      </c>
      <c r="E61" s="12"/>
      <c r="F61" s="42"/>
      <c r="G61" s="20">
        <f t="shared" si="13"/>
        <v>0</v>
      </c>
      <c r="H61" s="17"/>
      <c r="I61" s="31"/>
      <c r="J61" s="11"/>
      <c r="K61" s="19"/>
      <c r="L61" s="21"/>
      <c r="N61" s="22">
        <f>D61-D60</f>
        <v>7352</v>
      </c>
      <c r="O61" s="23">
        <f t="shared" si="8"/>
        <v>3.9198541251239616E-2</v>
      </c>
      <c r="P61" s="25"/>
      <c r="Q61" s="45">
        <f>ROUND(N52*Parámetros!$C$6,0)</f>
        <v>208</v>
      </c>
      <c r="R61" s="45"/>
      <c r="S61" s="64"/>
    </row>
    <row r="62" spans="1:19" x14ac:dyDescent="0.25">
      <c r="A62" s="15">
        <v>43998</v>
      </c>
      <c r="B62" s="61"/>
      <c r="C62" s="16"/>
      <c r="D62" s="33">
        <f>ROUND(Parámetros!$B$2*EXP((-LN(Parámetros!$B$4))*EXP((Parámetros!$B$3)*(A62-DATE(2020,4,19)))),0)</f>
        <v>202244</v>
      </c>
      <c r="E62" s="12"/>
      <c r="F62" s="42"/>
      <c r="G62" s="20">
        <f t="shared" si="13"/>
        <v>0</v>
      </c>
      <c r="H62" s="17"/>
      <c r="I62" s="31"/>
      <c r="J62" s="11"/>
      <c r="K62" s="19"/>
      <c r="L62" s="21"/>
      <c r="N62" s="22">
        <f t="shared" si="19"/>
        <v>7334</v>
      </c>
      <c r="O62" s="23">
        <f t="shared" si="8"/>
        <v>3.7627623005489712E-2</v>
      </c>
      <c r="P62" s="25"/>
      <c r="Q62" s="45">
        <f>ROUND(N53*Parámetros!$C$6,0)</f>
        <v>211</v>
      </c>
      <c r="R62" s="45"/>
      <c r="S62" s="64"/>
    </row>
    <row r="63" spans="1:19" x14ac:dyDescent="0.25">
      <c r="A63" s="15">
        <v>43999</v>
      </c>
      <c r="B63" s="61"/>
      <c r="C63" s="16"/>
      <c r="D63" s="33">
        <f>ROUND(Parámetros!$B$2*EXP((-LN(Parámetros!$B$4))*EXP((Parámetros!$B$3)*(A63-DATE(2020,4,19)))),0)</f>
        <v>209551</v>
      </c>
      <c r="E63" s="12"/>
      <c r="F63" s="42"/>
      <c r="G63" s="20">
        <f t="shared" si="13"/>
        <v>0</v>
      </c>
      <c r="H63" s="17"/>
      <c r="I63" s="31"/>
      <c r="J63" s="11"/>
      <c r="K63" s="19"/>
      <c r="L63" s="21"/>
      <c r="N63" s="22">
        <f t="shared" si="19"/>
        <v>7307</v>
      </c>
      <c r="O63" s="23">
        <f t="shared" si="8"/>
        <v>3.6129625600759475E-2</v>
      </c>
      <c r="P63" s="25"/>
      <c r="Q63" s="45">
        <f>ROUND(N54*Parámetros!$C$6,0)</f>
        <v>214</v>
      </c>
      <c r="R63" s="45"/>
      <c r="S63" s="64"/>
    </row>
    <row r="64" spans="1:19" x14ac:dyDescent="0.25">
      <c r="A64" s="15">
        <v>44000</v>
      </c>
      <c r="B64" s="61"/>
      <c r="C64" s="16"/>
      <c r="D64" s="33">
        <f>ROUND(Parámetros!$B$2*EXP((-LN(Parámetros!$B$4))*EXP((Parámetros!$B$3)*(A64-DATE(2020,4,19)))),0)</f>
        <v>216819</v>
      </c>
      <c r="E64" s="12"/>
      <c r="F64" s="42"/>
      <c r="G64" s="20">
        <f t="shared" si="13"/>
        <v>0</v>
      </c>
      <c r="H64" s="17"/>
      <c r="I64" s="31"/>
      <c r="J64" s="11"/>
      <c r="K64" s="19"/>
      <c r="L64" s="21"/>
      <c r="N64" s="22">
        <f t="shared" si="19"/>
        <v>7268</v>
      </c>
      <c r="O64" s="23">
        <f t="shared" si="8"/>
        <v>3.468368082232965E-2</v>
      </c>
      <c r="P64" s="25"/>
      <c r="Q64" s="45">
        <f>ROUND(N55*Parámetros!$C$6,0)</f>
        <v>216</v>
      </c>
      <c r="R64" s="45"/>
      <c r="S64" s="64"/>
    </row>
    <row r="65" spans="1:21" x14ac:dyDescent="0.25">
      <c r="A65" s="15">
        <v>44001</v>
      </c>
      <c r="B65" s="61"/>
      <c r="C65" s="16"/>
      <c r="D65" s="33">
        <f>ROUND(Parámetros!$B$2*EXP((-LN(Parámetros!$B$4))*EXP((Parámetros!$B$3)*(A65-DATE(2020,4,19)))),0)</f>
        <v>224041</v>
      </c>
      <c r="E65" s="12"/>
      <c r="F65" s="42"/>
      <c r="G65" s="20">
        <f t="shared" si="13"/>
        <v>0</v>
      </c>
      <c r="H65" s="17"/>
      <c r="I65" s="31"/>
      <c r="J65" s="11"/>
      <c r="K65" s="19"/>
      <c r="L65" s="21"/>
      <c r="N65" s="22">
        <f t="shared" si="19"/>
        <v>7222</v>
      </c>
      <c r="O65" s="23">
        <f t="shared" si="8"/>
        <v>3.3308888981131726E-2</v>
      </c>
      <c r="P65" s="25"/>
      <c r="Q65" s="45">
        <f>ROUND(N56*Parámetros!$C$6,0)</f>
        <v>218</v>
      </c>
      <c r="R65" s="45"/>
      <c r="S65" s="64"/>
    </row>
    <row r="66" spans="1:21" x14ac:dyDescent="0.25">
      <c r="A66" s="15">
        <v>44002</v>
      </c>
      <c r="B66" s="61"/>
      <c r="C66" s="16"/>
      <c r="D66" s="33">
        <f>ROUND(Parámetros!$B$2*EXP((-LN(Parámetros!$B$4))*EXP((Parámetros!$B$3)*(A66-DATE(2020,4,19)))),0)</f>
        <v>231205</v>
      </c>
      <c r="E66" s="12"/>
      <c r="F66" s="42"/>
      <c r="G66" s="20">
        <f t="shared" si="13"/>
        <v>0</v>
      </c>
      <c r="H66" s="17"/>
      <c r="I66" s="31"/>
      <c r="J66" s="11"/>
      <c r="K66" s="19"/>
      <c r="L66" s="21"/>
      <c r="N66" s="22">
        <f t="shared" si="19"/>
        <v>7164</v>
      </c>
      <c r="O66" s="23">
        <f t="shared" si="8"/>
        <v>3.1976290054052607E-2</v>
      </c>
      <c r="P66" s="25"/>
      <c r="Q66" s="45">
        <f>ROUND(N57*Parámetros!$C$6,0)</f>
        <v>219</v>
      </c>
      <c r="R66" s="45"/>
      <c r="S66" s="64"/>
    </row>
    <row r="67" spans="1:21" x14ac:dyDescent="0.25">
      <c r="A67" s="15">
        <v>44003</v>
      </c>
      <c r="B67" s="61"/>
      <c r="C67" s="16"/>
      <c r="D67" s="33">
        <f>ROUND(Parámetros!$B$2*EXP((-LN(Parámetros!$B$4))*EXP((Parámetros!$B$3)*(A67-DATE(2020,4,19)))),0)</f>
        <v>238304</v>
      </c>
      <c r="E67" s="12"/>
      <c r="F67" s="42"/>
      <c r="G67" s="20">
        <f t="shared" si="13"/>
        <v>0</v>
      </c>
      <c r="H67" s="17"/>
      <c r="I67" s="31"/>
      <c r="J67" s="11"/>
      <c r="K67" s="19"/>
      <c r="L67" s="21"/>
      <c r="N67" s="22">
        <f t="shared" si="19"/>
        <v>7099</v>
      </c>
      <c r="O67" s="23">
        <f t="shared" si="8"/>
        <v>3.0704353279557103E-2</v>
      </c>
      <c r="P67" s="25"/>
      <c r="Q67" s="45">
        <f>ROUND(N58*Parámetros!$C$6,0)</f>
        <v>220</v>
      </c>
      <c r="R67" s="45"/>
      <c r="S67" s="64"/>
      <c r="U67" s="44"/>
    </row>
    <row r="68" spans="1:21" x14ac:dyDescent="0.25">
      <c r="A68" s="15">
        <v>44004</v>
      </c>
      <c r="B68" s="61"/>
      <c r="C68" s="16"/>
      <c r="D68" s="33">
        <f>ROUND(Parámetros!$B$2*EXP((-LN(Parámetros!$B$4))*EXP((Parámetros!$B$3)*(A68-DATE(2020,4,19)))),0)</f>
        <v>245330</v>
      </c>
      <c r="E68" s="12"/>
      <c r="F68" s="42"/>
      <c r="G68" s="20">
        <f t="shared" si="13"/>
        <v>0</v>
      </c>
      <c r="H68" s="17"/>
      <c r="I68" s="31"/>
      <c r="J68" s="11"/>
      <c r="K68" s="19"/>
      <c r="L68" s="21"/>
      <c r="N68" s="22">
        <f t="shared" si="19"/>
        <v>7026</v>
      </c>
      <c r="O68" s="23">
        <f t="shared" si="8"/>
        <v>2.9483348999597155E-2</v>
      </c>
      <c r="P68" s="25"/>
      <c r="Q68" s="45">
        <f>ROUND(N59*Parámetros!$C$6,0)</f>
        <v>221</v>
      </c>
      <c r="R68" s="45"/>
      <c r="S68" s="64"/>
    </row>
    <row r="69" spans="1:21" x14ac:dyDescent="0.25">
      <c r="A69" s="15">
        <v>44005</v>
      </c>
      <c r="B69" s="61"/>
      <c r="C69" s="16"/>
      <c r="D69" s="33">
        <f>ROUND(Parámetros!$B$2*EXP((-LN(Parámetros!$B$4))*EXP((Parámetros!$B$3)*(A69-DATE(2020,4,19)))),0)</f>
        <v>252276</v>
      </c>
      <c r="E69" s="12"/>
      <c r="F69" s="42"/>
      <c r="G69" s="20">
        <f t="shared" si="13"/>
        <v>0</v>
      </c>
      <c r="H69" s="17"/>
      <c r="I69" s="31"/>
      <c r="J69" s="11"/>
      <c r="K69" s="19"/>
      <c r="L69" s="21"/>
      <c r="N69" s="22">
        <f t="shared" si="19"/>
        <v>6946</v>
      </c>
      <c r="O69" s="23">
        <f t="shared" si="8"/>
        <v>2.8312884685933234E-2</v>
      </c>
      <c r="P69" s="25"/>
      <c r="Q69" s="45">
        <f>ROUND(N60*Parámetros!$C$6,0)</f>
        <v>221</v>
      </c>
      <c r="R69" s="45"/>
      <c r="S69" s="64"/>
    </row>
    <row r="70" spans="1:21" s="40" customFormat="1" x14ac:dyDescent="0.25">
      <c r="A70" s="15">
        <v>44006</v>
      </c>
      <c r="B70" s="61"/>
      <c r="C70" s="16"/>
      <c r="D70" s="33">
        <f>ROUND(Parámetros!$B$2*EXP((-LN(Parámetros!$B$4))*EXP((Parámetros!$B$3)*(A70-DATE(2020,4,19)))),0)</f>
        <v>259134</v>
      </c>
      <c r="E70" s="12"/>
      <c r="F70" s="42"/>
      <c r="G70" s="20">
        <f t="shared" si="13"/>
        <v>0</v>
      </c>
      <c r="H70" s="17"/>
      <c r="I70" s="31"/>
      <c r="J70" s="11"/>
      <c r="K70" s="19"/>
      <c r="L70" s="21"/>
      <c r="M70" s="7"/>
      <c r="N70" s="22">
        <f t="shared" si="19"/>
        <v>6858</v>
      </c>
      <c r="O70" s="23">
        <f t="shared" ref="O70:O133" si="64">N70/D69</f>
        <v>2.71845122009228E-2</v>
      </c>
      <c r="P70" s="25"/>
      <c r="Q70" s="45">
        <f>ROUND(N61*Parámetros!$C$6,0)</f>
        <v>221</v>
      </c>
      <c r="R70" s="45"/>
      <c r="S70" s="64"/>
    </row>
    <row r="71" spans="1:21" x14ac:dyDescent="0.25">
      <c r="A71" s="15">
        <v>44007</v>
      </c>
      <c r="B71" s="61"/>
      <c r="C71" s="16"/>
      <c r="D71" s="33">
        <f>ROUND(Parámetros!$B$2*EXP((-LN(Parámetros!$B$4))*EXP((Parámetros!$B$3)*(A71-DATE(2020,4,19)))),0)</f>
        <v>265899</v>
      </c>
      <c r="E71" s="12"/>
      <c r="F71" s="42"/>
      <c r="G71" s="20">
        <f t="shared" si="13"/>
        <v>0</v>
      </c>
      <c r="H71" s="17"/>
      <c r="I71" s="31"/>
      <c r="J71" s="11"/>
      <c r="K71" s="19"/>
      <c r="L71" s="21"/>
      <c r="N71" s="22">
        <f t="shared" si="19"/>
        <v>6765</v>
      </c>
      <c r="O71" s="23">
        <f t="shared" si="64"/>
        <v>2.610618444511334E-2</v>
      </c>
      <c r="P71" s="25"/>
      <c r="Q71" s="45">
        <f>ROUND(N62*Parámetros!$C$6,0)</f>
        <v>220</v>
      </c>
      <c r="R71" s="45"/>
      <c r="S71" s="64"/>
    </row>
    <row r="72" spans="1:21" x14ac:dyDescent="0.25">
      <c r="A72" s="15">
        <v>44008</v>
      </c>
      <c r="B72" s="61"/>
      <c r="C72" s="16"/>
      <c r="D72" s="33">
        <f>ROUND(Parámetros!$B$2*EXP((-LN(Parámetros!$B$4))*EXP((Parámetros!$B$3)*(A72-DATE(2020,4,19)))),0)</f>
        <v>272566</v>
      </c>
      <c r="E72" s="12"/>
      <c r="F72" s="42"/>
      <c r="G72" s="20">
        <f t="shared" si="13"/>
        <v>0</v>
      </c>
      <c r="H72" s="17"/>
      <c r="I72" s="31"/>
      <c r="J72" s="11"/>
      <c r="K72" s="19"/>
      <c r="L72" s="21"/>
      <c r="N72" s="22">
        <f t="shared" si="19"/>
        <v>6667</v>
      </c>
      <c r="O72" s="23">
        <f t="shared" si="64"/>
        <v>2.507343013700691E-2</v>
      </c>
      <c r="P72" s="25"/>
      <c r="Q72" s="45">
        <f>ROUND(N63*Parámetros!$C$6,0)</f>
        <v>219</v>
      </c>
      <c r="R72" s="45"/>
      <c r="S72" s="64"/>
    </row>
    <row r="73" spans="1:21" x14ac:dyDescent="0.25">
      <c r="A73" s="15">
        <v>44009</v>
      </c>
      <c r="B73" s="61"/>
      <c r="C73" s="16"/>
      <c r="D73" s="33">
        <f>ROUND(Parámetros!$B$2*EXP((-LN(Parámetros!$B$4))*EXP((Parámetros!$B$3)*(A73-DATE(2020,4,19)))),0)</f>
        <v>279128</v>
      </c>
      <c r="E73" s="12"/>
      <c r="F73" s="42"/>
      <c r="G73" s="20">
        <f t="shared" si="13"/>
        <v>0</v>
      </c>
      <c r="H73" s="17"/>
      <c r="I73" s="31"/>
      <c r="J73" s="11"/>
      <c r="K73" s="19"/>
      <c r="L73" s="21"/>
      <c r="N73" s="22">
        <f t="shared" si="19"/>
        <v>6562</v>
      </c>
      <c r="O73" s="23">
        <f t="shared" si="64"/>
        <v>2.4074902959283256E-2</v>
      </c>
      <c r="P73" s="25"/>
      <c r="Q73" s="45">
        <f>ROUND(N64*Parámetros!$C$6,0)</f>
        <v>218</v>
      </c>
      <c r="R73" s="45"/>
      <c r="S73" s="64"/>
    </row>
    <row r="74" spans="1:21" x14ac:dyDescent="0.25">
      <c r="A74" s="15">
        <v>44010</v>
      </c>
      <c r="B74" s="61"/>
      <c r="C74" s="16"/>
      <c r="D74" s="33">
        <f>ROUND(Parámetros!$B$2*EXP((-LN(Parámetros!$B$4))*EXP((Parámetros!$B$3)*(A74-DATE(2020,4,19)))),0)</f>
        <v>285581</v>
      </c>
      <c r="E74" s="12"/>
      <c r="F74" s="42"/>
      <c r="G74" s="20">
        <f t="shared" si="13"/>
        <v>0</v>
      </c>
      <c r="H74" s="17"/>
      <c r="I74" s="31"/>
      <c r="J74" s="11"/>
      <c r="K74" s="19"/>
      <c r="L74" s="21"/>
      <c r="N74" s="22">
        <f t="shared" si="19"/>
        <v>6453</v>
      </c>
      <c r="O74" s="23">
        <f t="shared" si="64"/>
        <v>2.3118425955117365E-2</v>
      </c>
      <c r="P74" s="25"/>
      <c r="Q74" s="45">
        <f>ROUND(N65*Parámetros!$C$6,0)</f>
        <v>217</v>
      </c>
      <c r="R74" s="45"/>
      <c r="S74" s="64"/>
    </row>
    <row r="75" spans="1:21" x14ac:dyDescent="0.25">
      <c r="A75" s="15">
        <v>44011</v>
      </c>
      <c r="B75" s="61"/>
      <c r="C75" s="16"/>
      <c r="D75" s="33">
        <f>ROUND(Parámetros!$B$2*EXP((-LN(Parámetros!$B$4))*EXP((Parámetros!$B$3)*(A75-DATE(2020,4,19)))),0)</f>
        <v>291922</v>
      </c>
      <c r="E75" s="12"/>
      <c r="F75" s="42"/>
      <c r="G75" s="20">
        <f t="shared" si="13"/>
        <v>0</v>
      </c>
      <c r="H75" s="17"/>
      <c r="I75" s="31"/>
      <c r="J75" s="11"/>
      <c r="K75" s="19"/>
      <c r="L75" s="21"/>
      <c r="N75" s="22">
        <f t="shared" si="19"/>
        <v>6341</v>
      </c>
      <c r="O75" s="23">
        <f t="shared" si="64"/>
        <v>2.2203858099803558E-2</v>
      </c>
      <c r="P75" s="25"/>
      <c r="Q75" s="45">
        <f>ROUND(N66*Parámetros!$C$6,0)</f>
        <v>215</v>
      </c>
      <c r="R75" s="45"/>
      <c r="S75" s="64"/>
    </row>
    <row r="76" spans="1:21" x14ac:dyDescent="0.25">
      <c r="A76" s="15">
        <v>44012</v>
      </c>
      <c r="B76" s="61"/>
      <c r="C76" s="16"/>
      <c r="D76" s="33">
        <f>ROUND(Parámetros!$B$2*EXP((-LN(Parámetros!$B$4))*EXP((Parámetros!$B$3)*(A76-DATE(2020,4,19)))),0)</f>
        <v>298147</v>
      </c>
      <c r="E76" s="12"/>
      <c r="F76" s="42"/>
      <c r="G76" s="20">
        <f t="shared" si="13"/>
        <v>0</v>
      </c>
      <c r="H76" s="17"/>
      <c r="I76" s="31"/>
      <c r="J76" s="11"/>
      <c r="K76" s="19"/>
      <c r="L76" s="21"/>
      <c r="N76" s="22">
        <f t="shared" si="19"/>
        <v>6225</v>
      </c>
      <c r="O76" s="23">
        <f t="shared" si="64"/>
        <v>2.1324189338247888E-2</v>
      </c>
      <c r="P76" s="25"/>
      <c r="Q76" s="45">
        <f>ROUND(N67*Parámetros!$C$6,0)</f>
        <v>213</v>
      </c>
      <c r="R76" s="45"/>
      <c r="S76" s="64"/>
    </row>
    <row r="77" spans="1:21" x14ac:dyDescent="0.25">
      <c r="A77" s="15">
        <v>44013</v>
      </c>
      <c r="B77" s="61"/>
      <c r="C77" s="16"/>
      <c r="D77" s="33">
        <f>ROUND(Parámetros!$B$2*EXP((-LN(Parámetros!$B$4))*EXP((Parámetros!$B$3)*(A77-DATE(2020,4,19)))),0)</f>
        <v>304253</v>
      </c>
      <c r="E77" s="12"/>
      <c r="F77" s="42"/>
      <c r="G77" s="20">
        <f t="shared" si="13"/>
        <v>0</v>
      </c>
      <c r="H77" s="17"/>
      <c r="I77" s="31"/>
      <c r="J77" s="11"/>
      <c r="K77" s="19"/>
      <c r="L77" s="21"/>
      <c r="N77" s="22">
        <f t="shared" si="19"/>
        <v>6106</v>
      </c>
      <c r="O77" s="23">
        <f t="shared" si="64"/>
        <v>2.0479830419222734E-2</v>
      </c>
      <c r="P77" s="25"/>
      <c r="Q77" s="45">
        <f>ROUND(N68*Parámetros!$C$6,0)</f>
        <v>211</v>
      </c>
      <c r="R77" s="45"/>
      <c r="S77" s="64"/>
    </row>
    <row r="78" spans="1:21" x14ac:dyDescent="0.25">
      <c r="A78" s="15">
        <v>44014</v>
      </c>
      <c r="B78" s="61"/>
      <c r="C78" s="16"/>
      <c r="D78" s="33">
        <f>ROUND(Parámetros!$B$2*EXP((-LN(Parámetros!$B$4))*EXP((Parámetros!$B$3)*(A78-DATE(2020,4,19)))),0)</f>
        <v>310238</v>
      </c>
      <c r="E78" s="12"/>
      <c r="F78" s="42"/>
      <c r="G78" s="20">
        <f t="shared" si="13"/>
        <v>0</v>
      </c>
      <c r="H78" s="17"/>
      <c r="I78" s="31"/>
      <c r="J78" s="11"/>
      <c r="K78" s="19"/>
      <c r="L78" s="21"/>
      <c r="N78" s="22">
        <f t="shared" si="19"/>
        <v>5985</v>
      </c>
      <c r="O78" s="23">
        <f t="shared" si="64"/>
        <v>1.9671128961752226E-2</v>
      </c>
      <c r="P78" s="25"/>
      <c r="Q78" s="45">
        <f>ROUND(N69*Parámetros!$C$6,0)</f>
        <v>208</v>
      </c>
      <c r="R78" s="45"/>
      <c r="S78" s="64"/>
    </row>
    <row r="79" spans="1:21" x14ac:dyDescent="0.25">
      <c r="A79" s="15">
        <v>44015</v>
      </c>
      <c r="B79" s="61"/>
      <c r="C79" s="16"/>
      <c r="D79" s="33">
        <f>ROUND(Parámetros!$B$2*EXP((-LN(Parámetros!$B$4))*EXP((Parámetros!$B$3)*(A79-DATE(2020,4,19)))),0)</f>
        <v>316098</v>
      </c>
      <c r="E79" s="12"/>
      <c r="F79" s="42"/>
      <c r="G79" s="20">
        <f t="shared" si="13"/>
        <v>0</v>
      </c>
      <c r="H79" s="17"/>
      <c r="I79" s="31"/>
      <c r="J79" s="11"/>
      <c r="K79" s="19"/>
      <c r="L79" s="21"/>
      <c r="N79" s="22">
        <f t="shared" si="19"/>
        <v>5860</v>
      </c>
      <c r="O79" s="23">
        <f t="shared" si="64"/>
        <v>1.8888724140820917E-2</v>
      </c>
      <c r="P79" s="25"/>
      <c r="Q79" s="45">
        <f>ROUND(N70*Parámetros!$C$6,0)</f>
        <v>206</v>
      </c>
      <c r="R79" s="45"/>
      <c r="S79" s="64"/>
    </row>
    <row r="80" spans="1:21" x14ac:dyDescent="0.25">
      <c r="A80" s="15">
        <v>44016</v>
      </c>
      <c r="B80" s="15"/>
      <c r="C80" s="16"/>
      <c r="D80" s="33">
        <f>ROUND(Parámetros!$B$2*EXP((-LN(Parámetros!$B$4))*EXP((Parámetros!$B$3)*(A80-DATE(2020,4,19)))),0)</f>
        <v>321833</v>
      </c>
      <c r="E80" s="12"/>
      <c r="F80" s="42"/>
      <c r="G80" s="20">
        <f t="shared" si="13"/>
        <v>0</v>
      </c>
      <c r="H80" s="17"/>
      <c r="I80" s="31"/>
      <c r="J80" s="11"/>
      <c r="K80" s="19"/>
      <c r="L80" s="21"/>
      <c r="N80" s="22">
        <f t="shared" si="19"/>
        <v>5735</v>
      </c>
      <c r="O80" s="23">
        <f t="shared" si="64"/>
        <v>1.8143107517288943E-2</v>
      </c>
      <c r="P80" s="25"/>
      <c r="Q80" s="45">
        <f>ROUND(N71*Parámetros!$C$6,0)</f>
        <v>203</v>
      </c>
      <c r="R80" s="45"/>
      <c r="S80" s="64"/>
    </row>
    <row r="81" spans="1:19" x14ac:dyDescent="0.25">
      <c r="A81" s="15">
        <v>44017</v>
      </c>
      <c r="B81" s="15"/>
      <c r="C81" s="16"/>
      <c r="D81" s="33">
        <f>ROUND(Parámetros!$B$2*EXP((-LN(Parámetros!$B$4))*EXP((Parámetros!$B$3)*(A81-DATE(2020,4,19)))),0)</f>
        <v>327441</v>
      </c>
      <c r="E81" s="12"/>
      <c r="F81" s="42"/>
      <c r="G81" s="20">
        <f t="shared" si="13"/>
        <v>0</v>
      </c>
      <c r="H81" s="17"/>
      <c r="I81" s="31"/>
      <c r="J81" s="11"/>
      <c r="K81" s="19"/>
      <c r="L81" s="21"/>
      <c r="N81" s="22">
        <f t="shared" si="19"/>
        <v>5608</v>
      </c>
      <c r="O81" s="23">
        <f t="shared" si="64"/>
        <v>1.7425186354413626E-2</v>
      </c>
      <c r="P81" s="25"/>
      <c r="Q81" s="45">
        <f>ROUND(N72*Parámetros!$C$6,0)</f>
        <v>200</v>
      </c>
      <c r="R81" s="45"/>
      <c r="S81" s="64"/>
    </row>
    <row r="82" spans="1:19" x14ac:dyDescent="0.25">
      <c r="A82" s="15">
        <v>44018</v>
      </c>
      <c r="B82" s="15"/>
      <c r="C82" s="16"/>
      <c r="D82" s="33">
        <f>ROUND(Parámetros!$B$2*EXP((-LN(Parámetros!$B$4))*EXP((Parámetros!$B$3)*(A82-DATE(2020,4,19)))),0)</f>
        <v>332921</v>
      </c>
      <c r="E82" s="12"/>
      <c r="F82" s="42"/>
      <c r="G82" s="20">
        <f t="shared" si="13"/>
        <v>0</v>
      </c>
      <c r="H82" s="17"/>
      <c r="I82" s="31"/>
      <c r="J82" s="11"/>
      <c r="K82" s="19"/>
      <c r="L82" s="21"/>
      <c r="N82" s="22">
        <f t="shared" si="19"/>
        <v>5480</v>
      </c>
      <c r="O82" s="23">
        <f t="shared" si="64"/>
        <v>1.6735839433668968E-2</v>
      </c>
      <c r="P82" s="25"/>
      <c r="Q82" s="45">
        <f>ROUND(N73*Parámetros!$C$6,0)</f>
        <v>197</v>
      </c>
      <c r="R82" s="45"/>
      <c r="S82" s="64"/>
    </row>
    <row r="83" spans="1:19" x14ac:dyDescent="0.25">
      <c r="A83" s="15">
        <v>44019</v>
      </c>
      <c r="B83" s="15"/>
      <c r="C83" s="16"/>
      <c r="D83" s="33">
        <f>ROUND(Parámetros!$B$2*EXP((-LN(Parámetros!$B$4))*EXP((Parámetros!$B$3)*(A83-DATE(2020,4,19)))),0)</f>
        <v>338273</v>
      </c>
      <c r="E83" s="12"/>
      <c r="F83" s="42"/>
      <c r="G83" s="20">
        <f t="shared" si="13"/>
        <v>0</v>
      </c>
      <c r="H83" s="31"/>
      <c r="I83" s="31"/>
      <c r="J83" s="11"/>
      <c r="K83" s="19"/>
      <c r="L83" s="21"/>
      <c r="N83" s="22">
        <f t="shared" si="19"/>
        <v>5352</v>
      </c>
      <c r="O83" s="23">
        <f t="shared" si="64"/>
        <v>1.6075885870822208E-2</v>
      </c>
      <c r="P83" s="26"/>
      <c r="Q83" s="45">
        <f>ROUND(N74*Parámetros!$C$6,0)</f>
        <v>194</v>
      </c>
      <c r="R83" s="45"/>
      <c r="S83" s="64"/>
    </row>
    <row r="84" spans="1:19" x14ac:dyDescent="0.25">
      <c r="A84" s="15">
        <v>44020</v>
      </c>
      <c r="B84" s="15"/>
      <c r="C84" s="16"/>
      <c r="D84" s="33">
        <f>ROUND(Parámetros!$B$2*EXP((-LN(Parámetros!$B$4))*EXP((Parámetros!$B$3)*(A84-DATE(2020,4,19)))),0)</f>
        <v>343496</v>
      </c>
      <c r="E84" s="12"/>
      <c r="F84" s="42"/>
      <c r="G84" s="20">
        <f t="shared" si="13"/>
        <v>0</v>
      </c>
      <c r="H84" s="31"/>
      <c r="I84" s="31"/>
      <c r="J84" s="11"/>
      <c r="K84" s="19"/>
      <c r="L84" s="21"/>
      <c r="N84" s="22">
        <f t="shared" si="19"/>
        <v>5223</v>
      </c>
      <c r="O84" s="23">
        <f t="shared" si="64"/>
        <v>1.5440191797749156E-2</v>
      </c>
      <c r="P84" s="26"/>
      <c r="Q84" s="45">
        <f>ROUND(N75*Parámetros!$C$6,0)</f>
        <v>190</v>
      </c>
      <c r="R84" s="45"/>
      <c r="S84" s="64"/>
    </row>
    <row r="85" spans="1:19" x14ac:dyDescent="0.25">
      <c r="A85" s="15">
        <v>44021</v>
      </c>
      <c r="B85" s="15"/>
      <c r="C85" s="16"/>
      <c r="D85" s="33">
        <f>ROUND(Parámetros!$B$2*EXP((-LN(Parámetros!$B$4))*EXP((Parámetros!$B$3)*(A85-DATE(2020,4,19)))),0)</f>
        <v>348590</v>
      </c>
      <c r="E85" s="12"/>
      <c r="F85" s="42"/>
      <c r="G85" s="20">
        <f t="shared" si="13"/>
        <v>0</v>
      </c>
      <c r="H85" s="31"/>
      <c r="I85" s="31"/>
      <c r="J85" s="11"/>
      <c r="K85" s="19"/>
      <c r="L85" s="21"/>
      <c r="N85" s="22">
        <f t="shared" si="19"/>
        <v>5094</v>
      </c>
      <c r="O85" s="23">
        <f t="shared" si="64"/>
        <v>1.4829867014463051E-2</v>
      </c>
      <c r="P85" s="26"/>
      <c r="Q85" s="45">
        <f>ROUND(N76*Parámetros!$C$6,0)</f>
        <v>187</v>
      </c>
      <c r="R85" s="45"/>
      <c r="S85" s="64"/>
    </row>
    <row r="86" spans="1:19" x14ac:dyDescent="0.25">
      <c r="A86" s="15">
        <v>44022</v>
      </c>
      <c r="B86" s="15"/>
      <c r="C86" s="16"/>
      <c r="D86" s="33">
        <f>ROUND(Parámetros!$B$2*EXP((-LN(Parámetros!$B$4))*EXP((Parámetros!$B$3)*(A86-DATE(2020,4,19)))),0)</f>
        <v>353555</v>
      </c>
      <c r="E86" s="12"/>
      <c r="F86" s="42"/>
      <c r="G86" s="20">
        <f t="shared" ref="G86:G149" si="65">F86/D86</f>
        <v>0</v>
      </c>
      <c r="H86" s="31"/>
      <c r="I86" s="31"/>
      <c r="J86" s="11"/>
      <c r="K86" s="19"/>
      <c r="L86" s="21"/>
      <c r="N86" s="22">
        <f t="shared" ref="N86:N149" si="66">D86-D85</f>
        <v>4965</v>
      </c>
      <c r="O86" s="23">
        <f t="shared" si="64"/>
        <v>1.424309360566855E-2</v>
      </c>
      <c r="P86" s="26"/>
      <c r="Q86" s="45">
        <f>ROUND(N77*Parámetros!$C$6,0)</f>
        <v>183</v>
      </c>
      <c r="R86" s="48"/>
      <c r="S86" s="64"/>
    </row>
    <row r="87" spans="1:19" x14ac:dyDescent="0.25">
      <c r="A87" s="15">
        <v>44023</v>
      </c>
      <c r="B87" s="15"/>
      <c r="C87" s="16"/>
      <c r="D87" s="33">
        <f>ROUND(Parámetros!$B$2*EXP((-LN(Parámetros!$B$4))*EXP((Parámetros!$B$3)*(A87-DATE(2020,4,19)))),0)</f>
        <v>358392</v>
      </c>
      <c r="E87" s="12"/>
      <c r="F87" s="42"/>
      <c r="G87" s="20">
        <f t="shared" si="65"/>
        <v>0</v>
      </c>
      <c r="H87" s="31"/>
      <c r="I87" s="31"/>
      <c r="J87" s="11"/>
      <c r="K87" s="19"/>
      <c r="L87" s="21"/>
      <c r="N87" s="22">
        <f t="shared" si="66"/>
        <v>4837</v>
      </c>
      <c r="O87" s="23">
        <f t="shared" si="64"/>
        <v>1.3681039725078135E-2</v>
      </c>
      <c r="Q87" s="45">
        <f>ROUND(N78*Parámetros!$C$6,0)</f>
        <v>180</v>
      </c>
      <c r="S87" s="64"/>
    </row>
    <row r="88" spans="1:19" x14ac:dyDescent="0.25">
      <c r="A88" s="15">
        <v>44024</v>
      </c>
      <c r="B88" s="15"/>
      <c r="C88" s="16"/>
      <c r="D88" s="33">
        <f>ROUND(Parámetros!$B$2*EXP((-LN(Parámetros!$B$4))*EXP((Parámetros!$B$3)*(A88-DATE(2020,4,19)))),0)</f>
        <v>363102</v>
      </c>
      <c r="E88" s="12"/>
      <c r="F88" s="42"/>
      <c r="G88" s="20">
        <f t="shared" si="65"/>
        <v>0</v>
      </c>
      <c r="H88" s="31"/>
      <c r="I88" s="31"/>
      <c r="J88" s="11"/>
      <c r="K88" s="19"/>
      <c r="L88" s="21"/>
      <c r="N88" s="22">
        <f t="shared" si="66"/>
        <v>4710</v>
      </c>
      <c r="O88" s="23">
        <f t="shared" si="64"/>
        <v>1.314203442041117E-2</v>
      </c>
      <c r="Q88" s="45">
        <f>ROUND(N79*Parámetros!$C$6,0)</f>
        <v>176</v>
      </c>
      <c r="S88" s="64"/>
    </row>
    <row r="89" spans="1:19" x14ac:dyDescent="0.25">
      <c r="A89" s="15">
        <v>44025</v>
      </c>
      <c r="B89" s="15"/>
      <c r="C89" s="16"/>
      <c r="D89" s="33">
        <f>ROUND(Parámetros!$B$2*EXP((-LN(Parámetros!$B$4))*EXP((Parámetros!$B$3)*(A89-DATE(2020,4,19)))),0)</f>
        <v>367686</v>
      </c>
      <c r="E89" s="12"/>
      <c r="F89" s="42"/>
      <c r="G89" s="20">
        <f t="shared" si="65"/>
        <v>0</v>
      </c>
      <c r="H89" s="31"/>
      <c r="I89" s="31"/>
      <c r="J89" s="11"/>
      <c r="K89" s="19"/>
      <c r="L89" s="21"/>
      <c r="N89" s="22">
        <f t="shared" si="66"/>
        <v>4584</v>
      </c>
      <c r="O89" s="23">
        <f t="shared" si="64"/>
        <v>1.2624551778839003E-2</v>
      </c>
      <c r="Q89" s="45">
        <f>ROUND(N80*Parámetros!$C$6,0)</f>
        <v>172</v>
      </c>
      <c r="S89" s="64"/>
    </row>
    <row r="90" spans="1:19" x14ac:dyDescent="0.25">
      <c r="A90" s="15">
        <v>44026</v>
      </c>
      <c r="B90" s="15"/>
      <c r="C90" s="16"/>
      <c r="D90" s="33">
        <f>ROUND(Parámetros!$B$2*EXP((-LN(Parámetros!$B$4))*EXP((Parámetros!$B$3)*(A90-DATE(2020,4,19)))),0)</f>
        <v>372144</v>
      </c>
      <c r="E90" s="12"/>
      <c r="F90" s="42"/>
      <c r="G90" s="20">
        <f t="shared" si="65"/>
        <v>0</v>
      </c>
      <c r="H90" s="31"/>
      <c r="I90" s="31"/>
      <c r="J90" s="11"/>
      <c r="K90" s="19"/>
      <c r="L90" s="21"/>
      <c r="N90" s="22">
        <f t="shared" si="66"/>
        <v>4458</v>
      </c>
      <c r="O90" s="23">
        <f t="shared" si="64"/>
        <v>1.2124475775525856E-2</v>
      </c>
      <c r="Q90" s="45">
        <f>ROUND(N81*Parámetros!$C$6,0)</f>
        <v>168</v>
      </c>
      <c r="S90" s="64"/>
    </row>
    <row r="91" spans="1:19" x14ac:dyDescent="0.25">
      <c r="A91" s="15">
        <v>44027</v>
      </c>
      <c r="B91" s="15"/>
      <c r="C91" s="16"/>
      <c r="D91" s="33">
        <f>ROUND(Parámetros!$B$2*EXP((-LN(Parámetros!$B$4))*EXP((Parámetros!$B$3)*(A91-DATE(2020,4,19)))),0)</f>
        <v>376479</v>
      </c>
      <c r="E91" s="12"/>
      <c r="F91" s="42"/>
      <c r="G91" s="20">
        <f t="shared" si="65"/>
        <v>0</v>
      </c>
      <c r="H91" s="31"/>
      <c r="I91" s="31"/>
      <c r="J91" s="11"/>
      <c r="K91" s="19"/>
      <c r="L91" s="21"/>
      <c r="N91" s="22">
        <f t="shared" si="66"/>
        <v>4335</v>
      </c>
      <c r="O91" s="23">
        <f t="shared" si="64"/>
        <v>1.1648716625822262E-2</v>
      </c>
      <c r="Q91" s="45">
        <f>ROUND(N82*Parámetros!$C$6,0)</f>
        <v>164</v>
      </c>
      <c r="S91" s="64"/>
    </row>
    <row r="92" spans="1:19" x14ac:dyDescent="0.25">
      <c r="A92" s="15">
        <v>44028</v>
      </c>
      <c r="B92" s="15"/>
      <c r="C92" s="16"/>
      <c r="D92" s="33">
        <f>ROUND(Parámetros!$B$2*EXP((-LN(Parámetros!$B$4))*EXP((Parámetros!$B$3)*(A92-DATE(2020,4,19)))),0)</f>
        <v>380691</v>
      </c>
      <c r="E92" s="12"/>
      <c r="F92" s="42"/>
      <c r="G92" s="20">
        <f t="shared" si="65"/>
        <v>0</v>
      </c>
      <c r="H92" s="31"/>
      <c r="I92" s="31"/>
      <c r="J92" s="11"/>
      <c r="K92" s="19"/>
      <c r="L92" s="21"/>
      <c r="N92" s="22">
        <f t="shared" si="66"/>
        <v>4212</v>
      </c>
      <c r="O92" s="23">
        <f t="shared" si="64"/>
        <v>1.1187875020917502E-2</v>
      </c>
      <c r="Q92" s="45">
        <f>ROUND(N83*Parámetros!$C$6,0)</f>
        <v>161</v>
      </c>
      <c r="S92" s="64"/>
    </row>
    <row r="93" spans="1:19" x14ac:dyDescent="0.25">
      <c r="A93" s="15">
        <v>44029</v>
      </c>
      <c r="B93" s="15"/>
      <c r="C93" s="16"/>
      <c r="D93" s="33">
        <f>ROUND(Parámetros!$B$2*EXP((-LN(Parámetros!$B$4))*EXP((Parámetros!$B$3)*(A93-DATE(2020,4,19)))),0)</f>
        <v>384782</v>
      </c>
      <c r="E93" s="12"/>
      <c r="F93" s="42"/>
      <c r="G93" s="20">
        <f t="shared" si="65"/>
        <v>0</v>
      </c>
      <c r="H93" s="31"/>
      <c r="I93" s="31"/>
      <c r="J93" s="11"/>
      <c r="K93" s="19"/>
      <c r="L93" s="21"/>
      <c r="N93" s="22">
        <f t="shared" si="66"/>
        <v>4091</v>
      </c>
      <c r="O93" s="23">
        <f t="shared" si="64"/>
        <v>1.0746248269593976E-2</v>
      </c>
      <c r="Q93" s="45">
        <f>ROUND(N84*Parámetros!$C$6,0)</f>
        <v>157</v>
      </c>
      <c r="S93" s="64"/>
    </row>
    <row r="94" spans="1:19" x14ac:dyDescent="0.25">
      <c r="A94" s="15">
        <v>44030</v>
      </c>
      <c r="B94" s="15"/>
      <c r="C94" s="16"/>
      <c r="D94" s="33">
        <f>ROUND(Parámetros!$B$2*EXP((-LN(Parámetros!$B$4))*EXP((Parámetros!$B$3)*(A94-DATE(2020,4,19)))),0)</f>
        <v>388754</v>
      </c>
      <c r="E94" s="12"/>
      <c r="F94" s="42"/>
      <c r="G94" s="20">
        <f t="shared" si="65"/>
        <v>0</v>
      </c>
      <c r="H94" s="31"/>
      <c r="I94" s="31"/>
      <c r="J94" s="11"/>
      <c r="K94" s="19"/>
      <c r="L94" s="21"/>
      <c r="N94" s="22">
        <f t="shared" si="66"/>
        <v>3972</v>
      </c>
      <c r="O94" s="23">
        <f t="shared" si="64"/>
        <v>1.0322728194146296E-2</v>
      </c>
      <c r="Q94" s="45">
        <f>ROUND(N85*Parámetros!$C$6,0)</f>
        <v>153</v>
      </c>
      <c r="S94" s="64"/>
    </row>
    <row r="95" spans="1:19" x14ac:dyDescent="0.25">
      <c r="A95" s="15">
        <v>44031</v>
      </c>
      <c r="B95" s="15"/>
      <c r="C95" s="16"/>
      <c r="D95" s="33">
        <f>ROUND(Parámetros!$B$2*EXP((-LN(Parámetros!$B$4))*EXP((Parámetros!$B$3)*(A95-DATE(2020,4,19)))),0)</f>
        <v>392609</v>
      </c>
      <c r="E95" s="12"/>
      <c r="F95" s="42"/>
      <c r="G95" s="20">
        <f t="shared" si="65"/>
        <v>0</v>
      </c>
      <c r="H95" s="31"/>
      <c r="I95" s="31"/>
      <c r="J95" s="11"/>
      <c r="K95" s="19"/>
      <c r="L95" s="21"/>
      <c r="N95" s="22">
        <f t="shared" si="66"/>
        <v>3855</v>
      </c>
      <c r="O95" s="23">
        <f t="shared" si="64"/>
        <v>9.9162966811917053E-3</v>
      </c>
      <c r="Q95" s="45">
        <f>ROUND(N86*Parámetros!$C$6,0)</f>
        <v>149</v>
      </c>
      <c r="S95" s="64"/>
    </row>
    <row r="96" spans="1:19" x14ac:dyDescent="0.25">
      <c r="A96" s="15">
        <v>44032</v>
      </c>
      <c r="B96" s="15"/>
      <c r="C96" s="16"/>
      <c r="D96" s="33">
        <f>ROUND(Parámetros!$B$2*EXP((-LN(Parámetros!$B$4))*EXP((Parámetros!$B$3)*(A96-DATE(2020,4,19)))),0)</f>
        <v>396349</v>
      </c>
      <c r="E96" s="12"/>
      <c r="F96" s="42"/>
      <c r="G96" s="20">
        <f t="shared" si="65"/>
        <v>0</v>
      </c>
      <c r="H96" s="31"/>
      <c r="I96" s="31"/>
      <c r="J96" s="11"/>
      <c r="K96" s="19"/>
      <c r="L96" s="21"/>
      <c r="N96" s="22">
        <f t="shared" si="66"/>
        <v>3740</v>
      </c>
      <c r="O96" s="23">
        <f t="shared" si="64"/>
        <v>9.5260169787243793E-3</v>
      </c>
      <c r="Q96" s="45">
        <f>ROUND(N87*Parámetros!$C$6,0)</f>
        <v>145</v>
      </c>
      <c r="S96" s="64"/>
    </row>
    <row r="97" spans="1:19" x14ac:dyDescent="0.25">
      <c r="A97" s="15">
        <v>44033</v>
      </c>
      <c r="B97" s="15"/>
      <c r="C97" s="16"/>
      <c r="D97" s="33">
        <f>ROUND(Parámetros!$B$2*EXP((-LN(Parámetros!$B$4))*EXP((Parámetros!$B$3)*(A97-DATE(2020,4,19)))),0)</f>
        <v>399976</v>
      </c>
      <c r="E97" s="12"/>
      <c r="F97" s="42"/>
      <c r="G97" s="20">
        <f t="shared" si="65"/>
        <v>0</v>
      </c>
      <c r="H97" s="31"/>
      <c r="I97" s="31"/>
      <c r="J97" s="11"/>
      <c r="K97" s="19"/>
      <c r="L97" s="21"/>
      <c r="N97" s="22">
        <f t="shared" si="66"/>
        <v>3627</v>
      </c>
      <c r="O97" s="23">
        <f t="shared" si="64"/>
        <v>9.1510259897211801E-3</v>
      </c>
      <c r="Q97" s="45">
        <f>ROUND(N88*Parámetros!$C$6,0)</f>
        <v>141</v>
      </c>
      <c r="S97" s="64"/>
    </row>
    <row r="98" spans="1:19" x14ac:dyDescent="0.25">
      <c r="A98" s="15">
        <v>44034</v>
      </c>
      <c r="B98" s="15"/>
      <c r="C98" s="16"/>
      <c r="D98" s="33">
        <f>ROUND(Parámetros!$B$2*EXP((-LN(Parámetros!$B$4))*EXP((Parámetros!$B$3)*(A98-DATE(2020,4,19)))),0)</f>
        <v>403492</v>
      </c>
      <c r="E98" s="12"/>
      <c r="F98" s="42"/>
      <c r="G98" s="20">
        <f t="shared" si="65"/>
        <v>0</v>
      </c>
      <c r="H98" s="31"/>
      <c r="I98" s="31"/>
      <c r="J98" s="11"/>
      <c r="K98" s="19"/>
      <c r="L98" s="21"/>
      <c r="N98" s="22">
        <f t="shared" si="66"/>
        <v>3516</v>
      </c>
      <c r="O98" s="23">
        <f t="shared" si="64"/>
        <v>8.7905274316458989E-3</v>
      </c>
      <c r="Q98" s="45">
        <f>ROUND(N89*Parámetros!$C$6,0)</f>
        <v>138</v>
      </c>
      <c r="S98" s="64"/>
    </row>
    <row r="99" spans="1:19" x14ac:dyDescent="0.25">
      <c r="A99" s="15">
        <v>44035</v>
      </c>
      <c r="B99" s="15"/>
      <c r="C99" s="16"/>
      <c r="D99" s="33">
        <f>ROUND(Parámetros!$B$2*EXP((-LN(Parámetros!$B$4))*EXP((Parámetros!$B$3)*(A99-DATE(2020,4,19)))),0)</f>
        <v>406899</v>
      </c>
      <c r="E99" s="12"/>
      <c r="F99" s="42"/>
      <c r="G99" s="20">
        <f t="shared" si="65"/>
        <v>0</v>
      </c>
      <c r="H99" s="31"/>
      <c r="I99" s="31"/>
      <c r="J99" s="11"/>
      <c r="K99" s="19"/>
      <c r="L99" s="21"/>
      <c r="N99" s="22">
        <f t="shared" si="66"/>
        <v>3407</v>
      </c>
      <c r="O99" s="23">
        <f t="shared" si="64"/>
        <v>8.443785750399016E-3</v>
      </c>
      <c r="Q99" s="45">
        <f>ROUND(N90*Parámetros!$C$6,0)</f>
        <v>134</v>
      </c>
      <c r="S99" s="64"/>
    </row>
    <row r="100" spans="1:19" x14ac:dyDescent="0.25">
      <c r="A100" s="15">
        <v>44036</v>
      </c>
      <c r="B100" s="15"/>
      <c r="C100" s="16"/>
      <c r="D100" s="33">
        <f>ROUND(Parámetros!$B$2*EXP((-LN(Parámetros!$B$4))*EXP((Parámetros!$B$3)*(A100-DATE(2020,4,19)))),0)</f>
        <v>410200</v>
      </c>
      <c r="E100" s="12"/>
      <c r="F100" s="42"/>
      <c r="G100" s="20">
        <f t="shared" si="65"/>
        <v>0</v>
      </c>
      <c r="H100" s="31"/>
      <c r="I100" s="31"/>
      <c r="J100" s="11"/>
      <c r="K100" s="19"/>
      <c r="L100" s="21"/>
      <c r="N100" s="22">
        <f t="shared" si="66"/>
        <v>3301</v>
      </c>
      <c r="O100" s="23">
        <f t="shared" si="64"/>
        <v>8.1125783056729059E-3</v>
      </c>
      <c r="Q100" s="45">
        <f>ROUND(N91*Parámetros!$C$6,0)</f>
        <v>130</v>
      </c>
      <c r="S100" s="64"/>
    </row>
    <row r="101" spans="1:19" x14ac:dyDescent="0.25">
      <c r="A101" s="15">
        <v>44037</v>
      </c>
      <c r="B101" s="15"/>
      <c r="C101" s="16"/>
      <c r="D101" s="33">
        <f>ROUND(Parámetros!$B$2*EXP((-LN(Parámetros!$B$4))*EXP((Parámetros!$B$3)*(A101-DATE(2020,4,19)))),0)</f>
        <v>413396</v>
      </c>
      <c r="E101" s="12"/>
      <c r="F101" s="42"/>
      <c r="G101" s="20">
        <f t="shared" si="65"/>
        <v>0</v>
      </c>
      <c r="H101" s="31"/>
      <c r="I101" s="31"/>
      <c r="J101" s="11"/>
      <c r="K101" s="19"/>
      <c r="L101" s="21"/>
      <c r="N101" s="22">
        <f t="shared" si="66"/>
        <v>3196</v>
      </c>
      <c r="O101" s="23">
        <f t="shared" si="64"/>
        <v>7.7913213066796681E-3</v>
      </c>
      <c r="Q101" s="45">
        <f>ROUND(N92*Parámetros!$C$6,0)</f>
        <v>126</v>
      </c>
      <c r="S101" s="64"/>
    </row>
    <row r="102" spans="1:19" x14ac:dyDescent="0.25">
      <c r="A102" s="15">
        <v>44038</v>
      </c>
      <c r="B102" s="15"/>
      <c r="C102" s="16"/>
      <c r="D102" s="33">
        <f>ROUND(Parámetros!$B$2*EXP((-LN(Parámetros!$B$4))*EXP((Parámetros!$B$3)*(A102-DATE(2020,4,19)))),0)</f>
        <v>416491</v>
      </c>
      <c r="E102" s="12"/>
      <c r="F102" s="42"/>
      <c r="G102" s="20">
        <f t="shared" si="65"/>
        <v>0</v>
      </c>
      <c r="H102" s="31"/>
      <c r="I102" s="31"/>
      <c r="J102" s="11"/>
      <c r="K102" s="19"/>
      <c r="L102" s="21"/>
      <c r="N102" s="22">
        <f t="shared" si="66"/>
        <v>3095</v>
      </c>
      <c r="O102" s="23">
        <f t="shared" si="64"/>
        <v>7.4867681351537029E-3</v>
      </c>
      <c r="Q102" s="45">
        <f>ROUND(N93*Parámetros!$C$6,0)</f>
        <v>123</v>
      </c>
      <c r="S102" s="64"/>
    </row>
    <row r="103" spans="1:19" x14ac:dyDescent="0.25">
      <c r="A103" s="15">
        <v>44039</v>
      </c>
      <c r="B103" s="15"/>
      <c r="C103" s="16"/>
      <c r="D103" s="33">
        <f>ROUND(Parámetros!$B$2*EXP((-LN(Parámetros!$B$4))*EXP((Parámetros!$B$3)*(A103-DATE(2020,4,19)))),0)</f>
        <v>419486</v>
      </c>
      <c r="E103" s="12"/>
      <c r="F103" s="42"/>
      <c r="G103" s="20">
        <f t="shared" si="65"/>
        <v>0</v>
      </c>
      <c r="H103" s="31"/>
      <c r="I103" s="31"/>
      <c r="J103" s="11"/>
      <c r="K103" s="19"/>
      <c r="L103" s="21"/>
      <c r="N103" s="22">
        <f t="shared" si="66"/>
        <v>2995</v>
      </c>
      <c r="O103" s="23">
        <f t="shared" si="64"/>
        <v>7.1910317389811546E-3</v>
      </c>
      <c r="Q103" s="45">
        <f>ROUND(N94*Parámetros!$C$6,0)</f>
        <v>119</v>
      </c>
      <c r="S103" s="64"/>
    </row>
    <row r="104" spans="1:19" x14ac:dyDescent="0.25">
      <c r="A104" s="15">
        <v>44040</v>
      </c>
      <c r="B104" s="15"/>
      <c r="C104" s="16"/>
      <c r="D104" s="33">
        <f>ROUND(Parámetros!$B$2*EXP((-LN(Parámetros!$B$4))*EXP((Parámetros!$B$3)*(A104-DATE(2020,4,19)))),0)</f>
        <v>422384</v>
      </c>
      <c r="E104" s="12"/>
      <c r="F104" s="42"/>
      <c r="G104" s="20">
        <f t="shared" si="65"/>
        <v>0</v>
      </c>
      <c r="H104" s="31"/>
      <c r="I104" s="31"/>
      <c r="J104" s="11"/>
      <c r="K104" s="19"/>
      <c r="L104" s="21"/>
      <c r="N104" s="22">
        <f t="shared" si="66"/>
        <v>2898</v>
      </c>
      <c r="O104" s="23">
        <f t="shared" si="64"/>
        <v>6.9084546325741507E-3</v>
      </c>
      <c r="Q104" s="45">
        <f>ROUND(N95*Parámetros!$C$6,0)</f>
        <v>116</v>
      </c>
      <c r="S104" s="64"/>
    </row>
    <row r="105" spans="1:19" x14ac:dyDescent="0.25">
      <c r="A105" s="15">
        <v>44041</v>
      </c>
      <c r="B105" s="15"/>
      <c r="C105" s="16"/>
      <c r="D105" s="33">
        <f>ROUND(Parámetros!$B$2*EXP((-LN(Parámetros!$B$4))*EXP((Parámetros!$B$3)*(A105-DATE(2020,4,19)))),0)</f>
        <v>425187</v>
      </c>
      <c r="E105" s="12"/>
      <c r="F105" s="42"/>
      <c r="G105" s="20">
        <f t="shared" si="65"/>
        <v>0</v>
      </c>
      <c r="H105" s="31"/>
      <c r="I105" s="31"/>
      <c r="J105" s="11"/>
      <c r="K105" s="19"/>
      <c r="L105" s="21"/>
      <c r="N105" s="22">
        <f t="shared" si="66"/>
        <v>2803</v>
      </c>
      <c r="O105" s="23">
        <f t="shared" si="64"/>
        <v>6.6361415205121402E-3</v>
      </c>
      <c r="Q105" s="45">
        <f>ROUND(N96*Parámetros!$C$6,0)</f>
        <v>112</v>
      </c>
      <c r="S105" s="64"/>
    </row>
    <row r="106" spans="1:19" x14ac:dyDescent="0.25">
      <c r="A106" s="15">
        <v>44042</v>
      </c>
      <c r="B106" s="15"/>
      <c r="C106" s="16"/>
      <c r="D106" s="33">
        <f>ROUND(Parámetros!$B$2*EXP((-LN(Parámetros!$B$4))*EXP((Parámetros!$B$3)*(A106-DATE(2020,4,19)))),0)</f>
        <v>427898</v>
      </c>
      <c r="E106" s="12"/>
      <c r="F106" s="42"/>
      <c r="G106" s="20">
        <f t="shared" si="65"/>
        <v>0</v>
      </c>
      <c r="H106" s="31"/>
      <c r="I106" s="31"/>
      <c r="J106" s="11"/>
      <c r="K106" s="19"/>
      <c r="L106" s="21"/>
      <c r="N106" s="22">
        <f t="shared" si="66"/>
        <v>2711</v>
      </c>
      <c r="O106" s="23">
        <f t="shared" si="64"/>
        <v>6.3760180814559243E-3</v>
      </c>
      <c r="Q106" s="45">
        <f>ROUND(N97*Parámetros!$C$6,0)</f>
        <v>109</v>
      </c>
      <c r="S106" s="64"/>
    </row>
    <row r="107" spans="1:19" x14ac:dyDescent="0.25">
      <c r="A107" s="15">
        <v>44043</v>
      </c>
      <c r="B107" s="15"/>
      <c r="C107" s="16"/>
      <c r="D107" s="33">
        <f>ROUND(Parámetros!$B$2*EXP((-LN(Parámetros!$B$4))*EXP((Parámetros!$B$3)*(A107-DATE(2020,4,19)))),0)</f>
        <v>430519</v>
      </c>
      <c r="E107" s="12"/>
      <c r="F107" s="42"/>
      <c r="G107" s="20">
        <f t="shared" si="65"/>
        <v>0</v>
      </c>
      <c r="H107" s="31"/>
      <c r="I107" s="31"/>
      <c r="J107" s="11"/>
      <c r="K107" s="19"/>
      <c r="L107" s="21"/>
      <c r="N107" s="22">
        <f t="shared" si="66"/>
        <v>2621</v>
      </c>
      <c r="O107" s="23">
        <f t="shared" si="64"/>
        <v>6.1252915414421192E-3</v>
      </c>
      <c r="Q107" s="45">
        <f>ROUND(N98*Parámetros!$C$6,0)</f>
        <v>105</v>
      </c>
      <c r="S107" s="64"/>
    </row>
    <row r="108" spans="1:19" x14ac:dyDescent="0.25">
      <c r="A108" s="15">
        <v>44044</v>
      </c>
      <c r="B108" s="15"/>
      <c r="C108" s="16"/>
      <c r="D108" s="33">
        <f>ROUND(Parámetros!$B$2*EXP((-LN(Parámetros!$B$4))*EXP((Parámetros!$B$3)*(A108-DATE(2020,4,19)))),0)</f>
        <v>433052</v>
      </c>
      <c r="E108" s="12"/>
      <c r="F108" s="42"/>
      <c r="G108" s="20">
        <f t="shared" si="65"/>
        <v>0</v>
      </c>
      <c r="H108" s="31"/>
      <c r="I108" s="31"/>
      <c r="J108" s="11"/>
      <c r="K108" s="19"/>
      <c r="L108" s="21"/>
      <c r="N108" s="22">
        <f t="shared" si="66"/>
        <v>2533</v>
      </c>
      <c r="O108" s="23">
        <f t="shared" si="64"/>
        <v>5.8835963104996525E-3</v>
      </c>
      <c r="Q108" s="45">
        <f>ROUND(N99*Parámetros!$C$6,0)</f>
        <v>102</v>
      </c>
      <c r="S108" s="64"/>
    </row>
    <row r="109" spans="1:19" x14ac:dyDescent="0.25">
      <c r="A109" s="15">
        <v>44045</v>
      </c>
      <c r="B109" s="15"/>
      <c r="C109" s="16"/>
      <c r="D109" s="33">
        <f>ROUND(Parámetros!$B$2*EXP((-LN(Parámetros!$B$4))*EXP((Parámetros!$B$3)*(A109-DATE(2020,4,19)))),0)</f>
        <v>435500</v>
      </c>
      <c r="E109" s="12"/>
      <c r="F109" s="42"/>
      <c r="G109" s="20">
        <f t="shared" si="65"/>
        <v>0</v>
      </c>
      <c r="H109" s="31"/>
      <c r="I109" s="31"/>
      <c r="J109" s="11"/>
      <c r="K109" s="19"/>
      <c r="L109" s="21"/>
      <c r="N109" s="22">
        <f t="shared" si="66"/>
        <v>2448</v>
      </c>
      <c r="O109" s="23">
        <f t="shared" si="64"/>
        <v>5.6529008063696739E-3</v>
      </c>
      <c r="Q109" s="45">
        <f>ROUND(N100*Parámetros!$C$6,0)</f>
        <v>99</v>
      </c>
      <c r="S109" s="64"/>
    </row>
    <row r="110" spans="1:19" x14ac:dyDescent="0.25">
      <c r="A110" s="15">
        <v>44046</v>
      </c>
      <c r="B110" s="15"/>
      <c r="C110" s="16"/>
      <c r="D110" s="33">
        <f>ROUND(Parámetros!$B$2*EXP((-LN(Parámetros!$B$4))*EXP((Parámetros!$B$3)*(A110-DATE(2020,4,19)))),0)</f>
        <v>437864</v>
      </c>
      <c r="E110" s="12"/>
      <c r="F110" s="42"/>
      <c r="G110" s="20">
        <f t="shared" si="65"/>
        <v>0</v>
      </c>
      <c r="H110" s="31"/>
      <c r="I110" s="31"/>
      <c r="J110" s="11"/>
      <c r="K110" s="19"/>
      <c r="L110" s="21"/>
      <c r="N110" s="22">
        <f t="shared" si="66"/>
        <v>2364</v>
      </c>
      <c r="O110" s="23">
        <f t="shared" si="64"/>
        <v>5.4282433983926523E-3</v>
      </c>
      <c r="Q110" s="45">
        <f>ROUND(N101*Parámetros!$C$6,0)</f>
        <v>96</v>
      </c>
      <c r="S110" s="64"/>
    </row>
    <row r="111" spans="1:19" x14ac:dyDescent="0.25">
      <c r="A111" s="15">
        <v>44047</v>
      </c>
      <c r="B111" s="15"/>
      <c r="C111" s="16"/>
      <c r="D111" s="33">
        <f>ROUND(Parámetros!$B$2*EXP((-LN(Parámetros!$B$4))*EXP((Parámetros!$B$3)*(A111-DATE(2020,4,19)))),0)</f>
        <v>440149</v>
      </c>
      <c r="E111" s="12"/>
      <c r="F111" s="42"/>
      <c r="G111" s="20">
        <f t="shared" si="65"/>
        <v>0</v>
      </c>
      <c r="H111" s="31"/>
      <c r="I111" s="31"/>
      <c r="J111" s="11"/>
      <c r="K111" s="19"/>
      <c r="L111" s="21"/>
      <c r="N111" s="22">
        <f t="shared" si="66"/>
        <v>2285</v>
      </c>
      <c r="O111" s="23">
        <f t="shared" si="64"/>
        <v>5.2185153380958473E-3</v>
      </c>
      <c r="Q111" s="45">
        <f>ROUND(N102*Parámetros!$C$6,0)</f>
        <v>93</v>
      </c>
      <c r="S111" s="64"/>
    </row>
    <row r="112" spans="1:19" x14ac:dyDescent="0.25">
      <c r="A112" s="15">
        <v>44048</v>
      </c>
      <c r="B112" s="15"/>
      <c r="C112" s="16"/>
      <c r="D112" s="33">
        <f>ROUND(Parámetros!$B$2*EXP((-LN(Parámetros!$B$4))*EXP((Parámetros!$B$3)*(A112-DATE(2020,4,19)))),0)</f>
        <v>442355</v>
      </c>
      <c r="E112" s="12"/>
      <c r="F112" s="42"/>
      <c r="G112" s="20">
        <f t="shared" si="65"/>
        <v>0</v>
      </c>
      <c r="H112" s="31"/>
      <c r="I112" s="31"/>
      <c r="J112" s="11"/>
      <c r="K112" s="19"/>
      <c r="L112" s="21"/>
      <c r="N112" s="22">
        <f t="shared" si="66"/>
        <v>2206</v>
      </c>
      <c r="O112" s="23">
        <f t="shared" si="64"/>
        <v>5.0119391387916361E-3</v>
      </c>
      <c r="Q112" s="45">
        <f>ROUND(N103*Parámetros!$C$6,0)</f>
        <v>90</v>
      </c>
      <c r="S112" s="64"/>
    </row>
    <row r="113" spans="1:19" x14ac:dyDescent="0.25">
      <c r="A113" s="15">
        <v>44049</v>
      </c>
      <c r="B113" s="15"/>
      <c r="C113" s="16"/>
      <c r="D113" s="33">
        <f>ROUND(Parámetros!$B$2*EXP((-LN(Parámetros!$B$4))*EXP((Parámetros!$B$3)*(A113-DATE(2020,4,19)))),0)</f>
        <v>444484</v>
      </c>
      <c r="E113" s="12"/>
      <c r="F113" s="42"/>
      <c r="G113" s="20">
        <f t="shared" si="65"/>
        <v>0</v>
      </c>
      <c r="H113" s="31"/>
      <c r="I113" s="31"/>
      <c r="J113" s="11"/>
      <c r="K113" s="19"/>
      <c r="L113" s="21"/>
      <c r="N113" s="22">
        <f t="shared" si="66"/>
        <v>2129</v>
      </c>
      <c r="O113" s="23">
        <f t="shared" si="64"/>
        <v>4.8128765358139954E-3</v>
      </c>
      <c r="Q113" s="45">
        <f>ROUND(N104*Parámetros!$C$6,0)</f>
        <v>87</v>
      </c>
      <c r="S113" s="64"/>
    </row>
    <row r="114" spans="1:19" x14ac:dyDescent="0.25">
      <c r="A114" s="15">
        <v>44050</v>
      </c>
      <c r="B114" s="15"/>
      <c r="C114" s="16"/>
      <c r="D114" s="33">
        <f>ROUND(Parámetros!$B$2*EXP((-LN(Parámetros!$B$4))*EXP((Parámetros!$B$3)*(A114-DATE(2020,4,19)))),0)</f>
        <v>446540</v>
      </c>
      <c r="E114" s="12"/>
      <c r="F114" s="42"/>
      <c r="G114" s="20">
        <f t="shared" si="65"/>
        <v>0</v>
      </c>
      <c r="H114" s="31"/>
      <c r="I114" s="31"/>
      <c r="J114" s="11"/>
      <c r="K114" s="19"/>
      <c r="L114" s="21"/>
      <c r="N114" s="22">
        <f t="shared" si="66"/>
        <v>2056</v>
      </c>
      <c r="O114" s="23">
        <f t="shared" si="64"/>
        <v>4.625588322639285E-3</v>
      </c>
      <c r="Q114" s="45">
        <f>ROUND(N105*Parámetros!$C$6,0)</f>
        <v>84</v>
      </c>
      <c r="S114" s="64"/>
    </row>
    <row r="115" spans="1:19" x14ac:dyDescent="0.25">
      <c r="A115" s="15">
        <v>44051</v>
      </c>
      <c r="B115" s="15"/>
      <c r="C115" s="16"/>
      <c r="D115" s="33">
        <f>ROUND(Parámetros!$B$2*EXP((-LN(Parámetros!$B$4))*EXP((Parámetros!$B$3)*(A115-DATE(2020,4,19)))),0)</f>
        <v>448525</v>
      </c>
      <c r="E115" s="12"/>
      <c r="F115" s="42"/>
      <c r="G115" s="20">
        <f t="shared" si="65"/>
        <v>0</v>
      </c>
      <c r="H115" s="31"/>
      <c r="I115" s="31"/>
      <c r="J115" s="11"/>
      <c r="K115" s="19"/>
      <c r="L115" s="21"/>
      <c r="N115" s="22">
        <f t="shared" si="66"/>
        <v>1985</v>
      </c>
      <c r="O115" s="23">
        <f t="shared" si="64"/>
        <v>4.4452904555023062E-3</v>
      </c>
      <c r="Q115" s="45">
        <f>ROUND(N106*Parámetros!$C$6,0)</f>
        <v>81</v>
      </c>
      <c r="S115" s="64"/>
    </row>
    <row r="116" spans="1:19" x14ac:dyDescent="0.25">
      <c r="A116" s="15">
        <v>44052</v>
      </c>
      <c r="B116" s="15"/>
      <c r="C116" s="16"/>
      <c r="D116" s="33">
        <f>ROUND(Parámetros!$B$2*EXP((-LN(Parámetros!$B$4))*EXP((Parámetros!$B$3)*(A116-DATE(2020,4,19)))),0)</f>
        <v>450439</v>
      </c>
      <c r="E116" s="12"/>
      <c r="F116" s="42"/>
      <c r="G116" s="20">
        <f t="shared" si="65"/>
        <v>0</v>
      </c>
      <c r="H116" s="31"/>
      <c r="I116" s="31"/>
      <c r="J116" s="11"/>
      <c r="K116" s="19"/>
      <c r="L116" s="21"/>
      <c r="N116" s="22">
        <f t="shared" si="66"/>
        <v>1914</v>
      </c>
      <c r="O116" s="23">
        <f t="shared" si="64"/>
        <v>4.2673206621704476E-3</v>
      </c>
      <c r="Q116" s="45">
        <f>ROUND(N107*Parámetros!$C$6,0)</f>
        <v>79</v>
      </c>
      <c r="S116" s="64"/>
    </row>
    <row r="117" spans="1:19" x14ac:dyDescent="0.25">
      <c r="A117" s="15">
        <v>44053</v>
      </c>
      <c r="B117" s="15"/>
      <c r="C117" s="16"/>
      <c r="D117" s="33">
        <f>ROUND(Parámetros!$B$2*EXP((-LN(Parámetros!$B$4))*EXP((Parámetros!$B$3)*(A117-DATE(2020,4,19)))),0)</f>
        <v>452287</v>
      </c>
      <c r="E117" s="12"/>
      <c r="F117" s="42"/>
      <c r="G117" s="20">
        <f t="shared" si="65"/>
        <v>0</v>
      </c>
      <c r="H117" s="31"/>
      <c r="I117" s="31"/>
      <c r="J117" s="11"/>
      <c r="K117" s="19"/>
      <c r="L117" s="21"/>
      <c r="N117" s="22">
        <f t="shared" si="66"/>
        <v>1848</v>
      </c>
      <c r="O117" s="23">
        <f t="shared" si="64"/>
        <v>4.1026642897262445E-3</v>
      </c>
      <c r="Q117" s="45">
        <f>ROUND(N108*Parámetros!$C$6,0)</f>
        <v>76</v>
      </c>
      <c r="S117" s="64"/>
    </row>
    <row r="118" spans="1:19" x14ac:dyDescent="0.25">
      <c r="A118" s="15">
        <v>44054</v>
      </c>
      <c r="B118" s="15"/>
      <c r="C118" s="16"/>
      <c r="D118" s="33">
        <f>ROUND(Parámetros!$B$2*EXP((-LN(Parámetros!$B$4))*EXP((Parámetros!$B$3)*(A118-DATE(2020,4,19)))),0)</f>
        <v>454069</v>
      </c>
      <c r="E118" s="12"/>
      <c r="F118" s="42"/>
      <c r="G118" s="20">
        <f t="shared" si="65"/>
        <v>0</v>
      </c>
      <c r="H118" s="31"/>
      <c r="I118" s="31"/>
      <c r="J118" s="11"/>
      <c r="K118" s="19"/>
      <c r="L118" s="21"/>
      <c r="N118" s="22">
        <f t="shared" si="66"/>
        <v>1782</v>
      </c>
      <c r="O118" s="23">
        <f t="shared" si="64"/>
        <v>3.9399761655762823E-3</v>
      </c>
      <c r="Q118" s="45">
        <f>ROUND(N109*Parámetros!$C$6,0)</f>
        <v>73</v>
      </c>
      <c r="S118" s="64"/>
    </row>
    <row r="119" spans="1:19" x14ac:dyDescent="0.25">
      <c r="A119" s="15">
        <v>44055</v>
      </c>
      <c r="B119" s="15"/>
      <c r="C119" s="16"/>
      <c r="D119" s="33">
        <f>ROUND(Parámetros!$B$2*EXP((-LN(Parámetros!$B$4))*EXP((Parámetros!$B$3)*(A119-DATE(2020,4,19)))),0)</f>
        <v>455788</v>
      </c>
      <c r="E119" s="12"/>
      <c r="F119" s="42"/>
      <c r="G119" s="20">
        <f t="shared" si="65"/>
        <v>0</v>
      </c>
      <c r="H119" s="31"/>
      <c r="I119" s="31"/>
      <c r="J119" s="11"/>
      <c r="K119" s="19"/>
      <c r="L119" s="21"/>
      <c r="N119" s="22">
        <f t="shared" si="66"/>
        <v>1719</v>
      </c>
      <c r="O119" s="23">
        <f t="shared" si="64"/>
        <v>3.7857682422715489E-3</v>
      </c>
      <c r="Q119" s="45">
        <f>ROUND(N110*Parámetros!$C$6,0)</f>
        <v>71</v>
      </c>
      <c r="S119" s="64"/>
    </row>
    <row r="120" spans="1:19" x14ac:dyDescent="0.25">
      <c r="A120" s="15">
        <v>44056</v>
      </c>
      <c r="B120" s="15"/>
      <c r="C120" s="16"/>
      <c r="D120" s="33">
        <f>ROUND(Parámetros!$B$2*EXP((-LN(Parámetros!$B$4))*EXP((Parámetros!$B$3)*(A120-DATE(2020,4,19)))),0)</f>
        <v>457445</v>
      </c>
      <c r="E120" s="12"/>
      <c r="F120" s="42"/>
      <c r="G120" s="20">
        <f t="shared" si="65"/>
        <v>0</v>
      </c>
      <c r="H120" s="31"/>
      <c r="I120" s="31"/>
      <c r="J120" s="11"/>
      <c r="K120" s="19"/>
      <c r="L120" s="21"/>
      <c r="N120" s="22">
        <f t="shared" si="66"/>
        <v>1657</v>
      </c>
      <c r="O120" s="23">
        <f t="shared" si="64"/>
        <v>3.6354621008012496E-3</v>
      </c>
      <c r="Q120" s="45">
        <f>ROUND(N111*Parámetros!$C$6,0)</f>
        <v>69</v>
      </c>
      <c r="S120" s="64"/>
    </row>
    <row r="121" spans="1:19" x14ac:dyDescent="0.25">
      <c r="A121" s="15">
        <v>44057</v>
      </c>
      <c r="B121" s="15"/>
      <c r="C121" s="16"/>
      <c r="D121" s="33">
        <f>ROUND(Parámetros!$B$2*EXP((-LN(Parámetros!$B$4))*EXP((Parámetros!$B$3)*(A121-DATE(2020,4,19)))),0)</f>
        <v>459044</v>
      </c>
      <c r="E121" s="12"/>
      <c r="F121" s="42"/>
      <c r="G121" s="20">
        <f t="shared" si="65"/>
        <v>0</v>
      </c>
      <c r="H121" s="31"/>
      <c r="I121" s="31"/>
      <c r="J121" s="11"/>
      <c r="K121" s="19"/>
      <c r="L121" s="21"/>
      <c r="N121" s="22">
        <f t="shared" si="66"/>
        <v>1599</v>
      </c>
      <c r="O121" s="23">
        <f t="shared" si="64"/>
        <v>3.495502191520292E-3</v>
      </c>
      <c r="Q121" s="45">
        <f>ROUND(N112*Parámetros!$C$6,0)</f>
        <v>66</v>
      </c>
      <c r="S121" s="64"/>
    </row>
    <row r="122" spans="1:19" x14ac:dyDescent="0.25">
      <c r="A122" s="15">
        <v>44058</v>
      </c>
      <c r="B122" s="15"/>
      <c r="C122" s="16"/>
      <c r="D122" s="33">
        <f>ROUND(Parámetros!$B$2*EXP((-LN(Parámetros!$B$4))*EXP((Parámetros!$B$3)*(A122-DATE(2020,4,19)))),0)</f>
        <v>460584</v>
      </c>
      <c r="E122" s="12"/>
      <c r="F122" s="42"/>
      <c r="G122" s="20">
        <f t="shared" si="65"/>
        <v>0</v>
      </c>
      <c r="H122" s="31"/>
      <c r="I122" s="31"/>
      <c r="J122" s="11"/>
      <c r="K122" s="19"/>
      <c r="L122" s="21"/>
      <c r="N122" s="22">
        <f t="shared" si="66"/>
        <v>1540</v>
      </c>
      <c r="O122" s="23">
        <f t="shared" si="64"/>
        <v>3.3547982328491388E-3</v>
      </c>
      <c r="Q122" s="45">
        <f>ROUND(N113*Parámetros!$C$6,0)</f>
        <v>64</v>
      </c>
      <c r="S122" s="64"/>
    </row>
    <row r="123" spans="1:19" x14ac:dyDescent="0.25">
      <c r="A123" s="15">
        <v>44059</v>
      </c>
      <c r="B123" s="15"/>
      <c r="C123" s="16"/>
      <c r="D123" s="33">
        <f>ROUND(Parámetros!$B$2*EXP((-LN(Parámetros!$B$4))*EXP((Parámetros!$B$3)*(A123-DATE(2020,4,19)))),0)</f>
        <v>462070</v>
      </c>
      <c r="E123" s="12"/>
      <c r="F123" s="42"/>
      <c r="G123" s="20">
        <f t="shared" si="65"/>
        <v>0</v>
      </c>
      <c r="H123" s="31"/>
      <c r="I123" s="31"/>
      <c r="J123" s="11"/>
      <c r="K123" s="19"/>
      <c r="L123" s="21"/>
      <c r="N123" s="22">
        <f t="shared" si="66"/>
        <v>1486</v>
      </c>
      <c r="O123" s="23">
        <f t="shared" si="64"/>
        <v>3.2263387351710005E-3</v>
      </c>
      <c r="Q123" s="45">
        <f>ROUND(N114*Parámetros!$C$6,0)</f>
        <v>62</v>
      </c>
      <c r="S123" s="64"/>
    </row>
    <row r="124" spans="1:19" x14ac:dyDescent="0.25">
      <c r="A124" s="15">
        <v>44060</v>
      </c>
      <c r="B124" s="15"/>
      <c r="C124" s="16"/>
      <c r="D124" s="33">
        <f>ROUND(Parámetros!$B$2*EXP((-LN(Parámetros!$B$4))*EXP((Parámetros!$B$3)*(A124-DATE(2020,4,19)))),0)</f>
        <v>463501</v>
      </c>
      <c r="E124" s="12"/>
      <c r="F124" s="42"/>
      <c r="G124" s="20">
        <f t="shared" si="65"/>
        <v>0</v>
      </c>
      <c r="H124" s="31"/>
      <c r="I124" s="31"/>
      <c r="J124" s="11"/>
      <c r="K124" s="19"/>
      <c r="L124" s="21"/>
      <c r="N124" s="22">
        <f t="shared" si="66"/>
        <v>1431</v>
      </c>
      <c r="O124" s="23">
        <f t="shared" si="64"/>
        <v>3.0969333650745557E-3</v>
      </c>
      <c r="Q124" s="45">
        <f>ROUND(N115*Parámetros!$C$6,0)</f>
        <v>60</v>
      </c>
      <c r="S124" s="64"/>
    </row>
    <row r="125" spans="1:19" x14ac:dyDescent="0.25">
      <c r="A125" s="15">
        <v>44061</v>
      </c>
      <c r="B125" s="15"/>
      <c r="C125" s="16"/>
      <c r="D125" s="33">
        <f>ROUND(Parámetros!$B$2*EXP((-LN(Parámetros!$B$4))*EXP((Parámetros!$B$3)*(A125-DATE(2020,4,19)))),0)</f>
        <v>464881</v>
      </c>
      <c r="E125" s="12"/>
      <c r="F125" s="42"/>
      <c r="G125" s="20">
        <f t="shared" si="65"/>
        <v>0</v>
      </c>
      <c r="H125" s="31"/>
      <c r="I125" s="31"/>
      <c r="J125" s="11"/>
      <c r="K125" s="19"/>
      <c r="L125" s="21"/>
      <c r="N125" s="22">
        <f t="shared" si="66"/>
        <v>1380</v>
      </c>
      <c r="O125" s="23">
        <f t="shared" si="64"/>
        <v>2.9773398547144449E-3</v>
      </c>
      <c r="Q125" s="45">
        <f>ROUND(N116*Parámetros!$C$6,0)</f>
        <v>57</v>
      </c>
      <c r="S125" s="64"/>
    </row>
    <row r="126" spans="1:19" x14ac:dyDescent="0.25">
      <c r="A126" s="15">
        <v>44062</v>
      </c>
      <c r="B126" s="15"/>
      <c r="C126" s="16"/>
      <c r="D126" s="33">
        <f>ROUND(Parámetros!$B$2*EXP((-LN(Parámetros!$B$4))*EXP((Parámetros!$B$3)*(A126-DATE(2020,4,19)))),0)</f>
        <v>466210</v>
      </c>
      <c r="E126" s="12"/>
      <c r="F126" s="42"/>
      <c r="G126" s="20">
        <f t="shared" si="65"/>
        <v>0</v>
      </c>
      <c r="H126" s="31"/>
      <c r="I126" s="31"/>
      <c r="J126" s="11"/>
      <c r="K126" s="19"/>
      <c r="L126" s="21"/>
      <c r="N126" s="22">
        <f t="shared" si="66"/>
        <v>1329</v>
      </c>
      <c r="O126" s="23">
        <f t="shared" si="64"/>
        <v>2.8587961220183228E-3</v>
      </c>
      <c r="Q126" s="45">
        <f>ROUND(N117*Parámetros!$C$6,0)</f>
        <v>55</v>
      </c>
      <c r="S126" s="64"/>
    </row>
    <row r="127" spans="1:19" x14ac:dyDescent="0.25">
      <c r="A127" s="15">
        <v>44063</v>
      </c>
      <c r="B127" s="15"/>
      <c r="C127" s="16"/>
      <c r="D127" s="33">
        <f>ROUND(Parámetros!$B$2*EXP((-LN(Parámetros!$B$4))*EXP((Parámetros!$B$3)*(A127-DATE(2020,4,19)))),0)</f>
        <v>467491</v>
      </c>
      <c r="E127" s="12"/>
      <c r="F127" s="42"/>
      <c r="G127" s="20">
        <f t="shared" si="65"/>
        <v>0</v>
      </c>
      <c r="H127" s="31"/>
      <c r="I127" s="31"/>
      <c r="J127" s="11"/>
      <c r="K127" s="19"/>
      <c r="L127" s="21"/>
      <c r="N127" s="22">
        <f t="shared" si="66"/>
        <v>1281</v>
      </c>
      <c r="O127" s="23">
        <f t="shared" si="64"/>
        <v>2.7476888097638405E-3</v>
      </c>
      <c r="Q127" s="45">
        <f>ROUND(N118*Parámetros!$C$6,0)</f>
        <v>53</v>
      </c>
      <c r="S127" s="64"/>
    </row>
    <row r="128" spans="1:19" x14ac:dyDescent="0.25">
      <c r="A128" s="15">
        <v>44064</v>
      </c>
      <c r="B128" s="15"/>
      <c r="C128" s="16"/>
      <c r="D128" s="33">
        <f>ROUND(Parámetros!$B$2*EXP((-LN(Parámetros!$B$4))*EXP((Parámetros!$B$3)*(A128-DATE(2020,4,19)))),0)</f>
        <v>468725</v>
      </c>
      <c r="E128" s="12"/>
      <c r="F128" s="42"/>
      <c r="G128" s="20">
        <f t="shared" si="65"/>
        <v>0</v>
      </c>
      <c r="H128" s="31"/>
      <c r="I128" s="31"/>
      <c r="J128" s="11"/>
      <c r="K128" s="19"/>
      <c r="L128" s="21"/>
      <c r="N128" s="22">
        <f t="shared" si="66"/>
        <v>1234</v>
      </c>
      <c r="O128" s="23">
        <f t="shared" si="64"/>
        <v>2.6396230087851959E-3</v>
      </c>
      <c r="Q128" s="45">
        <f>ROUND(N119*Parámetros!$C$6,0)</f>
        <v>52</v>
      </c>
      <c r="S128" s="64"/>
    </row>
    <row r="129" spans="1:19" x14ac:dyDescent="0.25">
      <c r="A129" s="15">
        <v>44065</v>
      </c>
      <c r="B129" s="15"/>
      <c r="C129" s="16"/>
      <c r="D129" s="33">
        <f>ROUND(Parámetros!$B$2*EXP((-LN(Parámetros!$B$4))*EXP((Parámetros!$B$3)*(A129-DATE(2020,4,19)))),0)</f>
        <v>469914</v>
      </c>
      <c r="E129" s="12"/>
      <c r="F129" s="42"/>
      <c r="G129" s="20">
        <f t="shared" si="65"/>
        <v>0</v>
      </c>
      <c r="H129" s="31"/>
      <c r="I129" s="31"/>
      <c r="J129" s="11"/>
      <c r="K129" s="19"/>
      <c r="L129" s="21"/>
      <c r="N129" s="22">
        <f t="shared" si="66"/>
        <v>1189</v>
      </c>
      <c r="O129" s="23">
        <f t="shared" si="64"/>
        <v>2.5366686223265243E-3</v>
      </c>
      <c r="Q129" s="45">
        <f>ROUND(N120*Parámetros!$C$6,0)</f>
        <v>50</v>
      </c>
      <c r="S129" s="64"/>
    </row>
    <row r="130" spans="1:19" x14ac:dyDescent="0.25">
      <c r="A130" s="15">
        <v>44066</v>
      </c>
      <c r="B130" s="15"/>
      <c r="C130" s="16"/>
      <c r="D130" s="33">
        <f>ROUND(Parámetros!$B$2*EXP((-LN(Parámetros!$B$4))*EXP((Parámetros!$B$3)*(A130-DATE(2020,4,19)))),0)</f>
        <v>471059</v>
      </c>
      <c r="E130" s="12"/>
      <c r="F130" s="42"/>
      <c r="G130" s="20">
        <f t="shared" si="65"/>
        <v>0</v>
      </c>
      <c r="H130" s="31"/>
      <c r="I130" s="31"/>
      <c r="J130" s="11"/>
      <c r="K130" s="19"/>
      <c r="L130" s="21"/>
      <c r="N130" s="22">
        <f t="shared" si="66"/>
        <v>1145</v>
      </c>
      <c r="O130" s="23">
        <f t="shared" si="64"/>
        <v>2.4366160616623466E-3</v>
      </c>
      <c r="Q130" s="45">
        <f>ROUND(N121*Parámetros!$C$6,0)</f>
        <v>48</v>
      </c>
      <c r="S130" s="64"/>
    </row>
    <row r="131" spans="1:19" x14ac:dyDescent="0.25">
      <c r="A131" s="15">
        <v>44067</v>
      </c>
      <c r="B131" s="15"/>
      <c r="C131" s="16"/>
      <c r="D131" s="33">
        <f>ROUND(Parámetros!$B$2*EXP((-LN(Parámetros!$B$4))*EXP((Parámetros!$B$3)*(A131-DATE(2020,4,19)))),0)</f>
        <v>472161</v>
      </c>
      <c r="E131" s="12"/>
      <c r="F131" s="42"/>
      <c r="G131" s="20">
        <f t="shared" si="65"/>
        <v>0</v>
      </c>
      <c r="H131" s="31"/>
      <c r="I131" s="31"/>
      <c r="J131" s="11"/>
      <c r="K131" s="19"/>
      <c r="L131" s="21"/>
      <c r="N131" s="22">
        <f t="shared" si="66"/>
        <v>1102</v>
      </c>
      <c r="O131" s="23">
        <f t="shared" si="64"/>
        <v>2.3394097130083492E-3</v>
      </c>
      <c r="Q131" s="45">
        <f>ROUND(N122*Parámetros!$C$6,0)</f>
        <v>46</v>
      </c>
      <c r="S131" s="64"/>
    </row>
    <row r="132" spans="1:19" x14ac:dyDescent="0.25">
      <c r="A132" s="15">
        <v>44068</v>
      </c>
      <c r="B132" s="15"/>
      <c r="C132" s="16"/>
      <c r="D132" s="33">
        <f>ROUND(Parámetros!$B$2*EXP((-LN(Parámetros!$B$4))*EXP((Parámetros!$B$3)*(A132-DATE(2020,4,19)))),0)</f>
        <v>473223</v>
      </c>
      <c r="E132" s="12"/>
      <c r="F132" s="42"/>
      <c r="G132" s="20">
        <f t="shared" si="65"/>
        <v>0</v>
      </c>
      <c r="H132" s="31"/>
      <c r="I132" s="31"/>
      <c r="J132" s="11"/>
      <c r="K132" s="19"/>
      <c r="L132" s="21"/>
      <c r="N132" s="22">
        <f t="shared" si="66"/>
        <v>1062</v>
      </c>
      <c r="O132" s="23">
        <f t="shared" si="64"/>
        <v>2.2492327828854989E-3</v>
      </c>
      <c r="Q132" s="45">
        <f>ROUND(N123*Parámetros!$C$6,0)</f>
        <v>45</v>
      </c>
      <c r="S132" s="64"/>
    </row>
    <row r="133" spans="1:19" x14ac:dyDescent="0.25">
      <c r="A133" s="15">
        <v>44069</v>
      </c>
      <c r="B133" s="15"/>
      <c r="C133" s="16"/>
      <c r="D133" s="33">
        <f>ROUND(Parámetros!$B$2*EXP((-LN(Parámetros!$B$4))*EXP((Parámetros!$B$3)*(A133-DATE(2020,4,19)))),0)</f>
        <v>474245</v>
      </c>
      <c r="E133" s="12"/>
      <c r="F133" s="42"/>
      <c r="G133" s="20">
        <f t="shared" si="65"/>
        <v>0</v>
      </c>
      <c r="H133" s="31"/>
      <c r="I133" s="31"/>
      <c r="J133" s="11"/>
      <c r="K133" s="19"/>
      <c r="L133" s="21"/>
      <c r="N133" s="22">
        <f t="shared" si="66"/>
        <v>1022</v>
      </c>
      <c r="O133" s="23">
        <f t="shared" si="64"/>
        <v>2.1596583428954213E-3</v>
      </c>
      <c r="Q133" s="45">
        <f>ROUND(N124*Parámetros!$C$6,0)</f>
        <v>43</v>
      </c>
      <c r="S133" s="64"/>
    </row>
    <row r="134" spans="1:19" x14ac:dyDescent="0.25">
      <c r="A134" s="15">
        <v>44070</v>
      </c>
      <c r="B134" s="15"/>
      <c r="C134" s="16"/>
      <c r="D134" s="33">
        <f>ROUND(Parámetros!$B$2*EXP((-LN(Parámetros!$B$4))*EXP((Parámetros!$B$3)*(A134-DATE(2020,4,19)))),0)</f>
        <v>475230</v>
      </c>
      <c r="E134" s="12"/>
      <c r="F134" s="42"/>
      <c r="G134" s="20">
        <f t="shared" si="65"/>
        <v>0</v>
      </c>
      <c r="H134" s="31"/>
      <c r="I134" s="31"/>
      <c r="J134" s="11"/>
      <c r="K134" s="19"/>
      <c r="L134" s="21"/>
      <c r="N134" s="22">
        <f t="shared" si="66"/>
        <v>985</v>
      </c>
      <c r="O134" s="23">
        <f t="shared" ref="O134:O197" si="67">N134/D133</f>
        <v>2.0769855243597717E-3</v>
      </c>
      <c r="Q134" s="45">
        <f>ROUND(N125*Parámetros!$C$6,0)</f>
        <v>41</v>
      </c>
      <c r="S134" s="64"/>
    </row>
    <row r="135" spans="1:19" x14ac:dyDescent="0.25">
      <c r="A135" s="15">
        <v>44071</v>
      </c>
      <c r="B135" s="15"/>
      <c r="C135" s="16"/>
      <c r="D135" s="33">
        <f>ROUND(Parámetros!$B$2*EXP((-LN(Parámetros!$B$4))*EXP((Parámetros!$B$3)*(A135-DATE(2020,4,19)))),0)</f>
        <v>476178</v>
      </c>
      <c r="E135" s="12"/>
      <c r="F135" s="42"/>
      <c r="G135" s="20">
        <f t="shared" si="65"/>
        <v>0</v>
      </c>
      <c r="H135" s="31"/>
      <c r="I135" s="31"/>
      <c r="J135" s="11"/>
      <c r="K135" s="19"/>
      <c r="L135" s="21"/>
      <c r="N135" s="22">
        <f t="shared" si="66"/>
        <v>948</v>
      </c>
      <c r="O135" s="23">
        <f t="shared" si="67"/>
        <v>1.9948235591187424E-3</v>
      </c>
      <c r="Q135" s="45">
        <f>ROUND(N126*Parámetros!$C$6,0)</f>
        <v>40</v>
      </c>
      <c r="S135" s="64"/>
    </row>
    <row r="136" spans="1:19" x14ac:dyDescent="0.25">
      <c r="A136" s="15">
        <v>44072</v>
      </c>
      <c r="B136" s="15"/>
      <c r="C136" s="16"/>
      <c r="D136" s="33">
        <f>ROUND(Parámetros!$B$2*EXP((-LN(Parámetros!$B$4))*EXP((Parámetros!$B$3)*(A136-DATE(2020,4,19)))),0)</f>
        <v>477090</v>
      </c>
      <c r="E136" s="12"/>
      <c r="F136" s="42"/>
      <c r="G136" s="20">
        <f t="shared" si="65"/>
        <v>0</v>
      </c>
      <c r="H136" s="31"/>
      <c r="I136" s="31"/>
      <c r="J136" s="11"/>
      <c r="K136" s="19"/>
      <c r="L136" s="21"/>
      <c r="N136" s="22">
        <f t="shared" si="66"/>
        <v>912</v>
      </c>
      <c r="O136" s="23">
        <f t="shared" si="67"/>
        <v>1.9152501795547043E-3</v>
      </c>
      <c r="Q136" s="45">
        <f>ROUND(N127*Parámetros!$C$6,0)</f>
        <v>38</v>
      </c>
      <c r="S136" s="64"/>
    </row>
    <row r="137" spans="1:19" x14ac:dyDescent="0.25">
      <c r="A137" s="15">
        <v>44073</v>
      </c>
      <c r="B137" s="15"/>
      <c r="C137" s="16"/>
      <c r="D137" s="33">
        <f>ROUND(Parámetros!$B$2*EXP((-LN(Parámetros!$B$4))*EXP((Parámetros!$B$3)*(A137-DATE(2020,4,19)))),0)</f>
        <v>477968</v>
      </c>
      <c r="E137" s="12"/>
      <c r="F137" s="42"/>
      <c r="G137" s="20">
        <f t="shared" si="65"/>
        <v>0</v>
      </c>
      <c r="H137" s="31"/>
      <c r="I137" s="31"/>
      <c r="J137" s="11"/>
      <c r="K137" s="19"/>
      <c r="L137" s="21"/>
      <c r="N137" s="22">
        <f t="shared" si="66"/>
        <v>878</v>
      </c>
      <c r="O137" s="23">
        <f t="shared" si="67"/>
        <v>1.8403236286654509E-3</v>
      </c>
      <c r="Q137" s="45">
        <f>ROUND(N128*Parámetros!$C$6,0)</f>
        <v>37</v>
      </c>
      <c r="S137" s="64"/>
    </row>
    <row r="138" spans="1:19" x14ac:dyDescent="0.25">
      <c r="A138" s="15">
        <v>44074</v>
      </c>
      <c r="B138" s="15"/>
      <c r="C138" s="16"/>
      <c r="D138" s="33">
        <f>ROUND(Parámetros!$B$2*EXP((-LN(Parámetros!$B$4))*EXP((Parámetros!$B$3)*(A138-DATE(2020,4,19)))),0)</f>
        <v>478813</v>
      </c>
      <c r="E138" s="12"/>
      <c r="F138" s="42"/>
      <c r="G138" s="20">
        <f t="shared" si="65"/>
        <v>0</v>
      </c>
      <c r="H138" s="31"/>
      <c r="I138" s="31"/>
      <c r="J138" s="11"/>
      <c r="K138" s="19"/>
      <c r="L138" s="21"/>
      <c r="N138" s="22">
        <f t="shared" si="66"/>
        <v>845</v>
      </c>
      <c r="O138" s="23">
        <f t="shared" si="67"/>
        <v>1.7679007799685335E-3</v>
      </c>
      <c r="Q138" s="45">
        <f>ROUND(N129*Parámetros!$C$6,0)</f>
        <v>36</v>
      </c>
      <c r="S138" s="64"/>
    </row>
    <row r="139" spans="1:19" x14ac:dyDescent="0.25">
      <c r="A139" s="15">
        <v>44075</v>
      </c>
      <c r="B139" s="15"/>
      <c r="C139" s="16"/>
      <c r="D139" s="33">
        <f>ROUND(Parámetros!$B$2*EXP((-LN(Parámetros!$B$4))*EXP((Parámetros!$B$3)*(A139-DATE(2020,4,19)))),0)</f>
        <v>479627</v>
      </c>
      <c r="E139" s="12"/>
      <c r="F139" s="42"/>
      <c r="G139" s="20">
        <f t="shared" si="65"/>
        <v>0</v>
      </c>
      <c r="H139" s="31"/>
      <c r="I139" s="31"/>
      <c r="J139" s="11"/>
      <c r="K139" s="19"/>
      <c r="L139" s="21"/>
      <c r="N139" s="22">
        <f t="shared" si="66"/>
        <v>814</v>
      </c>
      <c r="O139" s="23">
        <f t="shared" si="67"/>
        <v>1.7000373841144663E-3</v>
      </c>
      <c r="Q139" s="45">
        <f>ROUND(N130*Parámetros!$C$6,0)</f>
        <v>34</v>
      </c>
      <c r="S139" s="64"/>
    </row>
    <row r="140" spans="1:19" x14ac:dyDescent="0.25">
      <c r="A140" s="15">
        <v>44076</v>
      </c>
      <c r="B140" s="15"/>
      <c r="C140" s="16"/>
      <c r="D140" s="33">
        <f>ROUND(Parámetros!$B$2*EXP((-LN(Parámetros!$B$4))*EXP((Parámetros!$B$3)*(A140-DATE(2020,4,19)))),0)</f>
        <v>480410</v>
      </c>
      <c r="E140" s="12"/>
      <c r="F140" s="42"/>
      <c r="G140" s="20">
        <f t="shared" si="65"/>
        <v>0</v>
      </c>
      <c r="H140" s="31"/>
      <c r="I140" s="31"/>
      <c r="J140" s="11"/>
      <c r="K140" s="19"/>
      <c r="L140" s="21"/>
      <c r="N140" s="22">
        <f t="shared" si="66"/>
        <v>783</v>
      </c>
      <c r="O140" s="23">
        <f t="shared" si="67"/>
        <v>1.6325186029977463E-3</v>
      </c>
      <c r="Q140" s="45">
        <f>ROUND(N131*Parámetros!$C$6,0)</f>
        <v>33</v>
      </c>
      <c r="S140" s="64"/>
    </row>
    <row r="141" spans="1:19" x14ac:dyDescent="0.25">
      <c r="A141" s="15">
        <v>44077</v>
      </c>
      <c r="B141" s="15"/>
      <c r="C141" s="16"/>
      <c r="D141" s="33">
        <f>ROUND(Parámetros!$B$2*EXP((-LN(Parámetros!$B$4))*EXP((Parámetros!$B$3)*(A141-DATE(2020,4,19)))),0)</f>
        <v>481164</v>
      </c>
      <c r="E141" s="12"/>
      <c r="F141" s="42"/>
      <c r="G141" s="20">
        <f t="shared" si="65"/>
        <v>0</v>
      </c>
      <c r="H141" s="31"/>
      <c r="I141" s="31"/>
      <c r="J141" s="11"/>
      <c r="K141" s="19"/>
      <c r="L141" s="21"/>
      <c r="N141" s="22">
        <f t="shared" si="66"/>
        <v>754</v>
      </c>
      <c r="O141" s="23">
        <f t="shared" si="67"/>
        <v>1.5694927249640931E-3</v>
      </c>
      <c r="Q141" s="45">
        <f>ROUND(N132*Parámetros!$C$6,0)</f>
        <v>32</v>
      </c>
      <c r="S141" s="64"/>
    </row>
    <row r="142" spans="1:19" x14ac:dyDescent="0.25">
      <c r="A142" s="15">
        <v>44078</v>
      </c>
      <c r="B142" s="15"/>
      <c r="C142" s="16"/>
      <c r="D142" s="33">
        <f>ROUND(Parámetros!$B$2*EXP((-LN(Parámetros!$B$4))*EXP((Parámetros!$B$3)*(A142-DATE(2020,4,19)))),0)</f>
        <v>481889</v>
      </c>
      <c r="E142" s="12"/>
      <c r="F142" s="42"/>
      <c r="G142" s="20">
        <f t="shared" si="65"/>
        <v>0</v>
      </c>
      <c r="H142" s="31"/>
      <c r="I142" s="31"/>
      <c r="J142" s="11"/>
      <c r="K142" s="19"/>
      <c r="L142" s="21"/>
      <c r="N142" s="22">
        <f t="shared" si="66"/>
        <v>725</v>
      </c>
      <c r="O142" s="23">
        <f t="shared" si="67"/>
        <v>1.5067627669567965E-3</v>
      </c>
      <c r="Q142" s="45">
        <f>ROUND(N133*Parámetros!$C$6,0)</f>
        <v>31</v>
      </c>
      <c r="S142" s="64"/>
    </row>
    <row r="143" spans="1:19" x14ac:dyDescent="0.25">
      <c r="A143" s="15">
        <v>44079</v>
      </c>
      <c r="B143" s="15"/>
      <c r="C143" s="16"/>
      <c r="D143" s="33">
        <f>ROUND(Parámetros!$B$2*EXP((-LN(Parámetros!$B$4))*EXP((Parámetros!$B$3)*(A143-DATE(2020,4,19)))),0)</f>
        <v>482586</v>
      </c>
      <c r="E143" s="12"/>
      <c r="F143" s="42"/>
      <c r="G143" s="20">
        <f t="shared" si="65"/>
        <v>0</v>
      </c>
      <c r="H143" s="31"/>
      <c r="I143" s="31"/>
      <c r="J143" s="11"/>
      <c r="K143" s="19"/>
      <c r="L143" s="21"/>
      <c r="N143" s="22">
        <f t="shared" si="66"/>
        <v>697</v>
      </c>
      <c r="O143" s="23">
        <f t="shared" si="67"/>
        <v>1.4463911813716436E-3</v>
      </c>
      <c r="Q143" s="45">
        <f>ROUND(N134*Parámetros!$C$6,0)</f>
        <v>30</v>
      </c>
      <c r="S143" s="64"/>
    </row>
    <row r="144" spans="1:19" x14ac:dyDescent="0.25">
      <c r="A144" s="15">
        <v>44080</v>
      </c>
      <c r="B144" s="15"/>
      <c r="C144" s="16"/>
      <c r="D144" s="33">
        <f>ROUND(Parámetros!$B$2*EXP((-LN(Parámetros!$B$4))*EXP((Parámetros!$B$3)*(A144-DATE(2020,4,19)))),0)</f>
        <v>483257</v>
      </c>
      <c r="E144" s="12"/>
      <c r="F144" s="42"/>
      <c r="G144" s="20">
        <f t="shared" si="65"/>
        <v>0</v>
      </c>
      <c r="H144" s="31"/>
      <c r="I144" s="31"/>
      <c r="J144" s="11"/>
      <c r="K144" s="19"/>
      <c r="L144" s="21"/>
      <c r="N144" s="22">
        <f t="shared" si="66"/>
        <v>671</v>
      </c>
      <c r="O144" s="23">
        <f t="shared" si="67"/>
        <v>1.3904257479495882E-3</v>
      </c>
      <c r="Q144" s="45">
        <f>ROUND(N135*Parámetros!$C$6,0)</f>
        <v>28</v>
      </c>
      <c r="S144" s="64"/>
    </row>
    <row r="145" spans="1:19" x14ac:dyDescent="0.25">
      <c r="A145" s="15">
        <v>44081</v>
      </c>
      <c r="B145" s="15"/>
      <c r="C145" s="16"/>
      <c r="D145" s="33">
        <f>ROUND(Parámetros!$B$2*EXP((-LN(Parámetros!$B$4))*EXP((Parámetros!$B$3)*(A145-DATE(2020,4,19)))),0)</f>
        <v>483903</v>
      </c>
      <c r="E145" s="12"/>
      <c r="F145" s="42"/>
      <c r="G145" s="20">
        <f t="shared" si="65"/>
        <v>0</v>
      </c>
      <c r="H145" s="31"/>
      <c r="I145" s="31"/>
      <c r="J145" s="11"/>
      <c r="K145" s="19"/>
      <c r="L145" s="21"/>
      <c r="N145" s="22">
        <f t="shared" si="66"/>
        <v>646</v>
      </c>
      <c r="O145" s="23">
        <f t="shared" si="67"/>
        <v>1.3367628404761856E-3</v>
      </c>
      <c r="Q145" s="45">
        <f>ROUND(N136*Parámetros!$C$6,0)</f>
        <v>27</v>
      </c>
      <c r="S145" s="64"/>
    </row>
    <row r="146" spans="1:19" x14ac:dyDescent="0.25">
      <c r="A146" s="15">
        <v>44082</v>
      </c>
      <c r="B146" s="15"/>
      <c r="C146" s="16"/>
      <c r="D146" s="33">
        <f>ROUND(Parámetros!$B$2*EXP((-LN(Parámetros!$B$4))*EXP((Parámetros!$B$3)*(A146-DATE(2020,4,19)))),0)</f>
        <v>484525</v>
      </c>
      <c r="E146" s="12"/>
      <c r="F146" s="42"/>
      <c r="G146" s="20">
        <f t="shared" si="65"/>
        <v>0</v>
      </c>
      <c r="H146" s="31"/>
      <c r="I146" s="31"/>
      <c r="J146" s="11"/>
      <c r="K146" s="19"/>
      <c r="L146" s="21"/>
      <c r="N146" s="22">
        <f t="shared" si="66"/>
        <v>622</v>
      </c>
      <c r="O146" s="23">
        <f t="shared" si="67"/>
        <v>1.285381574406441E-3</v>
      </c>
      <c r="Q146" s="45">
        <f>ROUND(N137*Parámetros!$C$6,0)</f>
        <v>26</v>
      </c>
      <c r="S146" s="64"/>
    </row>
    <row r="147" spans="1:19" x14ac:dyDescent="0.25">
      <c r="A147" s="15">
        <v>44083</v>
      </c>
      <c r="B147" s="15"/>
      <c r="C147" s="16"/>
      <c r="D147" s="33">
        <f>ROUND(Parámetros!$B$2*EXP((-LN(Parámetros!$B$4))*EXP((Parámetros!$B$3)*(A147-DATE(2020,4,19)))),0)</f>
        <v>485122</v>
      </c>
      <c r="E147" s="12"/>
      <c r="F147" s="42"/>
      <c r="G147" s="20">
        <f t="shared" si="65"/>
        <v>0</v>
      </c>
      <c r="H147" s="31"/>
      <c r="I147" s="31"/>
      <c r="J147" s="11"/>
      <c r="K147" s="19"/>
      <c r="L147" s="21"/>
      <c r="N147" s="22">
        <f t="shared" si="66"/>
        <v>597</v>
      </c>
      <c r="O147" s="23">
        <f t="shared" si="67"/>
        <v>1.2321345647799391E-3</v>
      </c>
      <c r="Q147" s="45">
        <f>ROUND(N138*Parámetros!$C$6,0)</f>
        <v>25</v>
      </c>
      <c r="S147" s="64"/>
    </row>
    <row r="148" spans="1:19" x14ac:dyDescent="0.25">
      <c r="A148" s="15">
        <v>44084</v>
      </c>
      <c r="B148" s="15"/>
      <c r="C148" s="16"/>
      <c r="D148" s="33">
        <f>ROUND(Parámetros!$B$2*EXP((-LN(Parámetros!$B$4))*EXP((Parámetros!$B$3)*(A148-DATE(2020,4,19)))),0)</f>
        <v>485697</v>
      </c>
      <c r="E148" s="12"/>
      <c r="F148" s="42"/>
      <c r="G148" s="20">
        <f t="shared" si="65"/>
        <v>0</v>
      </c>
      <c r="H148" s="31"/>
      <c r="I148" s="31"/>
      <c r="J148" s="11"/>
      <c r="K148" s="19"/>
      <c r="L148" s="21"/>
      <c r="N148" s="22">
        <f t="shared" si="66"/>
        <v>575</v>
      </c>
      <c r="O148" s="23">
        <f t="shared" si="67"/>
        <v>1.1852688602042372E-3</v>
      </c>
      <c r="Q148" s="45">
        <f>ROUND(N139*Parámetros!$C$6,0)</f>
        <v>24</v>
      </c>
      <c r="S148" s="64"/>
    </row>
    <row r="149" spans="1:19" x14ac:dyDescent="0.25">
      <c r="A149" s="15">
        <v>44085</v>
      </c>
      <c r="B149" s="15"/>
      <c r="C149" s="16"/>
      <c r="D149" s="33">
        <f>ROUND(Parámetros!$B$2*EXP((-LN(Parámetros!$B$4))*EXP((Parámetros!$B$3)*(A149-DATE(2020,4,19)))),0)</f>
        <v>486250</v>
      </c>
      <c r="E149" s="12"/>
      <c r="F149" s="42"/>
      <c r="G149" s="20">
        <f t="shared" si="65"/>
        <v>0</v>
      </c>
      <c r="H149" s="31"/>
      <c r="I149" s="31"/>
      <c r="J149" s="11"/>
      <c r="K149" s="19"/>
      <c r="L149" s="21"/>
      <c r="N149" s="22">
        <f t="shared" si="66"/>
        <v>553</v>
      </c>
      <c r="O149" s="23">
        <f t="shared" si="67"/>
        <v>1.1385699314593256E-3</v>
      </c>
      <c r="Q149" s="45">
        <f>ROUND(N140*Parámetros!$C$6,0)</f>
        <v>23</v>
      </c>
      <c r="S149" s="64"/>
    </row>
    <row r="150" spans="1:19" x14ac:dyDescent="0.25">
      <c r="A150" s="15">
        <v>44086</v>
      </c>
      <c r="B150" s="15"/>
      <c r="C150" s="16"/>
      <c r="D150" s="33">
        <f>ROUND(Parámetros!$B$2*EXP((-LN(Parámetros!$B$4))*EXP((Parámetros!$B$3)*(A150-DATE(2020,4,19)))),0)</f>
        <v>486782</v>
      </c>
      <c r="E150" s="12"/>
      <c r="F150" s="42"/>
      <c r="G150" s="20">
        <f t="shared" ref="G150:G203" si="68">F150/D150</f>
        <v>0</v>
      </c>
      <c r="H150" s="31"/>
      <c r="I150" s="31"/>
      <c r="J150" s="11"/>
      <c r="K150" s="19"/>
      <c r="L150" s="21"/>
      <c r="N150" s="22">
        <f t="shared" ref="N150:N203" si="69">D150-D149</f>
        <v>532</v>
      </c>
      <c r="O150" s="23">
        <f t="shared" si="67"/>
        <v>1.0940874035989716E-3</v>
      </c>
      <c r="Q150" s="45">
        <f>ROUND(N141*Parámetros!$C$6,0)</f>
        <v>23</v>
      </c>
      <c r="S150" s="64"/>
    </row>
    <row r="151" spans="1:19" x14ac:dyDescent="0.25">
      <c r="A151" s="15">
        <v>44087</v>
      </c>
      <c r="B151" s="15"/>
      <c r="C151" s="16"/>
      <c r="D151" s="33">
        <f>ROUND(Parámetros!$B$2*EXP((-LN(Parámetros!$B$4))*EXP((Parámetros!$B$3)*(A151-DATE(2020,4,19)))),0)</f>
        <v>487294</v>
      </c>
      <c r="E151" s="12"/>
      <c r="F151" s="42"/>
      <c r="G151" s="20">
        <f t="shared" si="68"/>
        <v>0</v>
      </c>
      <c r="H151" s="31"/>
      <c r="I151" s="31"/>
      <c r="J151" s="11"/>
      <c r="K151" s="19"/>
      <c r="L151" s="21"/>
      <c r="N151" s="22">
        <f t="shared" si="69"/>
        <v>512</v>
      </c>
      <c r="O151" s="23">
        <f t="shared" si="67"/>
        <v>1.0518055310179916E-3</v>
      </c>
      <c r="Q151" s="45">
        <f>ROUND(N142*Parámetros!$C$6,0)</f>
        <v>22</v>
      </c>
      <c r="S151" s="64"/>
    </row>
    <row r="152" spans="1:19" x14ac:dyDescent="0.25">
      <c r="A152" s="15">
        <v>44088</v>
      </c>
      <c r="B152" s="15"/>
      <c r="C152" s="16"/>
      <c r="D152" s="33">
        <f>ROUND(Parámetros!$B$2*EXP((-LN(Parámetros!$B$4))*EXP((Parámetros!$B$3)*(A152-DATE(2020,4,19)))),0)</f>
        <v>487786</v>
      </c>
      <c r="E152" s="12"/>
      <c r="F152" s="42"/>
      <c r="G152" s="20">
        <f t="shared" si="68"/>
        <v>0</v>
      </c>
      <c r="H152" s="31"/>
      <c r="I152" s="31"/>
      <c r="J152" s="11"/>
      <c r="K152" s="19"/>
      <c r="L152" s="21"/>
      <c r="N152" s="22">
        <f t="shared" si="69"/>
        <v>492</v>
      </c>
      <c r="O152" s="23">
        <f t="shared" si="67"/>
        <v>1.009657414209902E-3</v>
      </c>
      <c r="Q152" s="45">
        <f>ROUND(N143*Parámetros!$C$6,0)</f>
        <v>21</v>
      </c>
      <c r="S152" s="64"/>
    </row>
    <row r="153" spans="1:19" x14ac:dyDescent="0.25">
      <c r="A153" s="15">
        <v>44089</v>
      </c>
      <c r="B153" s="15"/>
      <c r="C153" s="16"/>
      <c r="D153" s="33">
        <f>ROUND(Parámetros!$B$2*EXP((-LN(Parámetros!$B$4))*EXP((Parámetros!$B$3)*(A153-DATE(2020,4,19)))),0)</f>
        <v>488259</v>
      </c>
      <c r="E153" s="12"/>
      <c r="F153" s="42"/>
      <c r="G153" s="20">
        <f t="shared" si="68"/>
        <v>0</v>
      </c>
      <c r="H153" s="31"/>
      <c r="I153" s="31"/>
      <c r="J153" s="11"/>
      <c r="K153" s="19"/>
      <c r="L153" s="21"/>
      <c r="N153" s="22">
        <f t="shared" si="69"/>
        <v>473</v>
      </c>
      <c r="O153" s="23">
        <f t="shared" si="67"/>
        <v>9.6968752690729135E-4</v>
      </c>
      <c r="Q153" s="45">
        <f>ROUND(N144*Parámetros!$C$6,0)</f>
        <v>20</v>
      </c>
      <c r="S153" s="64"/>
    </row>
    <row r="154" spans="1:19" x14ac:dyDescent="0.25">
      <c r="A154" s="15">
        <v>44090</v>
      </c>
      <c r="B154" s="15"/>
      <c r="C154" s="16"/>
      <c r="D154" s="33">
        <f>ROUND(Parámetros!$B$2*EXP((-LN(Parámetros!$B$4))*EXP((Parámetros!$B$3)*(A154-DATE(2020,4,19)))),0)</f>
        <v>488714</v>
      </c>
      <c r="E154" s="12"/>
      <c r="F154" s="42"/>
      <c r="G154" s="20">
        <f t="shared" si="68"/>
        <v>0</v>
      </c>
      <c r="H154" s="31"/>
      <c r="I154" s="31"/>
      <c r="J154" s="11"/>
      <c r="K154" s="19"/>
      <c r="L154" s="21"/>
      <c r="N154" s="22">
        <f t="shared" si="69"/>
        <v>455</v>
      </c>
      <c r="O154" s="23">
        <f t="shared" si="67"/>
        <v>9.3188246402012048E-4</v>
      </c>
      <c r="Q154" s="45">
        <f>ROUND(N145*Parámetros!$C$6,0)</f>
        <v>19</v>
      </c>
      <c r="S154" s="64"/>
    </row>
    <row r="155" spans="1:19" x14ac:dyDescent="0.25">
      <c r="A155" s="15">
        <v>44091</v>
      </c>
      <c r="B155" s="15"/>
      <c r="C155" s="16"/>
      <c r="D155" s="33">
        <f>ROUND(Parámetros!$B$2*EXP((-LN(Parámetros!$B$4))*EXP((Parámetros!$B$3)*(A155-DATE(2020,4,19)))),0)</f>
        <v>489152</v>
      </c>
      <c r="E155" s="12"/>
      <c r="F155" s="42"/>
      <c r="G155" s="20">
        <f t="shared" si="68"/>
        <v>0</v>
      </c>
      <c r="H155" s="31"/>
      <c r="I155" s="31"/>
      <c r="J155" s="11"/>
      <c r="K155" s="19"/>
      <c r="L155" s="21"/>
      <c r="N155" s="22">
        <f t="shared" si="69"/>
        <v>438</v>
      </c>
      <c r="O155" s="23">
        <f t="shared" si="67"/>
        <v>8.9622969671423363E-4</v>
      </c>
      <c r="Q155" s="45">
        <f>ROUND(N146*Parámetros!$C$6,0)</f>
        <v>19</v>
      </c>
      <c r="S155" s="64"/>
    </row>
    <row r="156" spans="1:19" x14ac:dyDescent="0.25">
      <c r="A156" s="15">
        <v>44092</v>
      </c>
      <c r="B156" s="15"/>
      <c r="C156" s="16"/>
      <c r="D156" s="33">
        <f>ROUND(Parámetros!$B$2*EXP((-LN(Parámetros!$B$4))*EXP((Parámetros!$B$3)*(A156-DATE(2020,4,19)))),0)</f>
        <v>489573</v>
      </c>
      <c r="E156" s="12"/>
      <c r="F156" s="42"/>
      <c r="G156" s="20">
        <f t="shared" si="68"/>
        <v>0</v>
      </c>
      <c r="H156" s="31"/>
      <c r="I156" s="31"/>
      <c r="J156" s="11"/>
      <c r="K156" s="19"/>
      <c r="L156" s="21"/>
      <c r="N156" s="22">
        <f t="shared" si="69"/>
        <v>421</v>
      </c>
      <c r="O156" s="23">
        <f t="shared" si="67"/>
        <v>8.6067316498757032E-4</v>
      </c>
      <c r="Q156" s="45">
        <f>ROUND(N147*Parámetros!$C$6,0)</f>
        <v>18</v>
      </c>
      <c r="S156" s="64"/>
    </row>
    <row r="157" spans="1:19" x14ac:dyDescent="0.25">
      <c r="A157" s="15">
        <v>44093</v>
      </c>
      <c r="B157" s="15"/>
      <c r="C157" s="16"/>
      <c r="D157" s="33">
        <f>ROUND(Parámetros!$B$2*EXP((-LN(Parámetros!$B$4))*EXP((Parámetros!$B$3)*(A157-DATE(2020,4,19)))),0)</f>
        <v>489978</v>
      </c>
      <c r="E157" s="12"/>
      <c r="F157" s="42"/>
      <c r="G157" s="20">
        <f t="shared" si="68"/>
        <v>0</v>
      </c>
      <c r="H157" s="31"/>
      <c r="I157" s="31"/>
      <c r="J157" s="11"/>
      <c r="K157" s="19"/>
      <c r="L157" s="21"/>
      <c r="N157" s="22">
        <f t="shared" si="69"/>
        <v>405</v>
      </c>
      <c r="O157" s="23">
        <f t="shared" si="67"/>
        <v>8.2725150284023016E-4</v>
      </c>
      <c r="Q157" s="45">
        <f>ROUND(N148*Parámetros!$C$6,0)</f>
        <v>17</v>
      </c>
      <c r="S157" s="64"/>
    </row>
    <row r="158" spans="1:19" x14ac:dyDescent="0.25">
      <c r="A158" s="15">
        <v>44094</v>
      </c>
      <c r="B158" s="15"/>
      <c r="C158" s="16"/>
      <c r="D158" s="33">
        <f>ROUND(Parámetros!$B$2*EXP((-LN(Parámetros!$B$4))*EXP((Parámetros!$B$3)*(A158-DATE(2020,4,19)))),0)</f>
        <v>490367</v>
      </c>
      <c r="E158" s="12"/>
      <c r="F158" s="42"/>
      <c r="G158" s="20">
        <f t="shared" si="68"/>
        <v>0</v>
      </c>
      <c r="H158" s="31"/>
      <c r="I158" s="31"/>
      <c r="J158" s="11"/>
      <c r="K158" s="19"/>
      <c r="L158" s="21"/>
      <c r="N158" s="22">
        <f t="shared" si="69"/>
        <v>389</v>
      </c>
      <c r="O158" s="23">
        <f t="shared" si="67"/>
        <v>7.939131961026822E-4</v>
      </c>
      <c r="Q158" s="45">
        <f>ROUND(N149*Parámetros!$C$6,0)</f>
        <v>17</v>
      </c>
      <c r="S158" s="64"/>
    </row>
    <row r="159" spans="1:19" x14ac:dyDescent="0.25">
      <c r="A159" s="15">
        <v>44095</v>
      </c>
      <c r="B159" s="15"/>
      <c r="C159" s="16"/>
      <c r="D159" s="33">
        <f>ROUND(Parámetros!$B$2*EXP((-LN(Parámetros!$B$4))*EXP((Parámetros!$B$3)*(A159-DATE(2020,4,19)))),0)</f>
        <v>490741</v>
      </c>
      <c r="E159" s="12"/>
      <c r="F159" s="42"/>
      <c r="G159" s="20">
        <f t="shared" si="68"/>
        <v>0</v>
      </c>
      <c r="H159" s="31"/>
      <c r="I159" s="31"/>
      <c r="J159" s="11"/>
      <c r="K159" s="19"/>
      <c r="L159" s="21"/>
      <c r="N159" s="22">
        <f t="shared" si="69"/>
        <v>374</v>
      </c>
      <c r="O159" s="23">
        <f t="shared" si="67"/>
        <v>7.6269406383382241E-4</v>
      </c>
      <c r="Q159" s="45">
        <f>ROUND(N150*Parámetros!$C$6,0)</f>
        <v>16</v>
      </c>
      <c r="S159" s="64"/>
    </row>
    <row r="160" spans="1:19" x14ac:dyDescent="0.25">
      <c r="A160" s="15">
        <v>44096</v>
      </c>
      <c r="B160" s="15"/>
      <c r="C160" s="16"/>
      <c r="D160" s="33">
        <f>ROUND(Parámetros!$B$2*EXP((-LN(Parámetros!$B$4))*EXP((Parámetros!$B$3)*(A160-DATE(2020,4,19)))),0)</f>
        <v>491101</v>
      </c>
      <c r="E160" s="12"/>
      <c r="F160" s="42"/>
      <c r="G160" s="20">
        <f t="shared" si="68"/>
        <v>0</v>
      </c>
      <c r="H160" s="31"/>
      <c r="I160" s="31"/>
      <c r="J160" s="11"/>
      <c r="K160" s="19"/>
      <c r="L160" s="21"/>
      <c r="N160" s="22">
        <f t="shared" si="69"/>
        <v>360</v>
      </c>
      <c r="O160" s="23">
        <f t="shared" si="67"/>
        <v>7.3358451810629237E-4</v>
      </c>
      <c r="Q160" s="45">
        <f>ROUND(N151*Parámetros!$C$6,0)</f>
        <v>15</v>
      </c>
      <c r="S160" s="64"/>
    </row>
    <row r="161" spans="1:19" x14ac:dyDescent="0.25">
      <c r="A161" s="15">
        <v>44097</v>
      </c>
      <c r="B161" s="15"/>
      <c r="C161" s="16"/>
      <c r="D161" s="33">
        <f>ROUND(Parámetros!$B$2*EXP((-LN(Parámetros!$B$4))*EXP((Parámetros!$B$3)*(A161-DATE(2020,4,19)))),0)</f>
        <v>491447</v>
      </c>
      <c r="E161" s="12"/>
      <c r="F161" s="42"/>
      <c r="G161" s="20">
        <f t="shared" si="68"/>
        <v>0</v>
      </c>
      <c r="H161" s="31"/>
      <c r="I161" s="31"/>
      <c r="J161" s="11"/>
      <c r="K161" s="19"/>
      <c r="L161" s="21"/>
      <c r="N161" s="22">
        <f t="shared" si="69"/>
        <v>346</v>
      </c>
      <c r="O161" s="23">
        <f t="shared" si="67"/>
        <v>7.0453939210060655E-4</v>
      </c>
      <c r="Q161" s="45">
        <f>ROUND(N152*Parámetros!$C$6,0)</f>
        <v>15</v>
      </c>
      <c r="S161" s="64"/>
    </row>
    <row r="162" spans="1:19" x14ac:dyDescent="0.25">
      <c r="A162" s="15">
        <v>44098</v>
      </c>
      <c r="B162" s="15"/>
      <c r="C162" s="16"/>
      <c r="D162" s="33">
        <f>ROUND(Parámetros!$B$2*EXP((-LN(Parámetros!$B$4))*EXP((Parámetros!$B$3)*(A162-DATE(2020,4,19)))),0)</f>
        <v>491779</v>
      </c>
      <c r="E162" s="12"/>
      <c r="F162" s="42"/>
      <c r="G162" s="20">
        <f t="shared" si="68"/>
        <v>0</v>
      </c>
      <c r="H162" s="31"/>
      <c r="I162" s="31"/>
      <c r="J162" s="11"/>
      <c r="K162" s="19"/>
      <c r="L162" s="21"/>
      <c r="N162" s="22">
        <f t="shared" si="69"/>
        <v>332</v>
      </c>
      <c r="O162" s="23">
        <f t="shared" si="67"/>
        <v>6.7555606199651232E-4</v>
      </c>
      <c r="Q162" s="45">
        <f>ROUND(N153*Parámetros!$C$6,0)</f>
        <v>14</v>
      </c>
      <c r="S162" s="64"/>
    </row>
    <row r="163" spans="1:19" x14ac:dyDescent="0.25">
      <c r="A163" s="15">
        <v>44099</v>
      </c>
      <c r="B163" s="15"/>
      <c r="C163" s="16"/>
      <c r="D163" s="33">
        <f>ROUND(Parámetros!$B$2*EXP((-LN(Parámetros!$B$4))*EXP((Parámetros!$B$3)*(A163-DATE(2020,4,19)))),0)</f>
        <v>492099</v>
      </c>
      <c r="E163" s="12"/>
      <c r="F163" s="42"/>
      <c r="G163" s="20">
        <f t="shared" si="68"/>
        <v>0</v>
      </c>
      <c r="H163" s="31"/>
      <c r="I163" s="31"/>
      <c r="J163" s="11"/>
      <c r="K163" s="19"/>
      <c r="L163" s="21"/>
      <c r="N163" s="22">
        <f t="shared" si="69"/>
        <v>320</v>
      </c>
      <c r="O163" s="23">
        <f t="shared" si="67"/>
        <v>6.5069878949690818E-4</v>
      </c>
      <c r="Q163" s="45">
        <f>ROUND(N154*Parámetros!$C$6,0)</f>
        <v>14</v>
      </c>
      <c r="S163" s="64"/>
    </row>
    <row r="164" spans="1:19" x14ac:dyDescent="0.25">
      <c r="A164" s="15">
        <v>44100</v>
      </c>
      <c r="B164" s="15"/>
      <c r="C164" s="16"/>
      <c r="D164" s="33">
        <f>ROUND(Parámetros!$B$2*EXP((-LN(Parámetros!$B$4))*EXP((Parámetros!$B$3)*(A164-DATE(2020,4,19)))),0)</f>
        <v>492406</v>
      </c>
      <c r="E164" s="12"/>
      <c r="F164" s="42"/>
      <c r="G164" s="20">
        <f t="shared" si="68"/>
        <v>0</v>
      </c>
      <c r="H164" s="31"/>
      <c r="I164" s="31"/>
      <c r="J164" s="11"/>
      <c r="K164" s="19"/>
      <c r="L164" s="21"/>
      <c r="N164" s="22">
        <f t="shared" si="69"/>
        <v>307</v>
      </c>
      <c r="O164" s="23">
        <f t="shared" si="67"/>
        <v>6.2385820739322784E-4</v>
      </c>
      <c r="Q164" s="45">
        <f>ROUND(N155*Parámetros!$C$6,0)</f>
        <v>13</v>
      </c>
      <c r="S164" s="64"/>
    </row>
    <row r="165" spans="1:19" x14ac:dyDescent="0.25">
      <c r="A165" s="15">
        <v>44101</v>
      </c>
      <c r="B165" s="15"/>
      <c r="C165" s="16"/>
      <c r="D165" s="33">
        <f>ROUND(Parámetros!$B$2*EXP((-LN(Parámetros!$B$4))*EXP((Parámetros!$B$3)*(A165-DATE(2020,4,19)))),0)</f>
        <v>492702</v>
      </c>
      <c r="E165" s="12"/>
      <c r="F165" s="42"/>
      <c r="G165" s="20">
        <f t="shared" si="68"/>
        <v>0</v>
      </c>
      <c r="H165" s="31"/>
      <c r="I165" s="31"/>
      <c r="J165" s="11"/>
      <c r="K165" s="19"/>
      <c r="L165" s="21"/>
      <c r="N165" s="22">
        <f t="shared" si="69"/>
        <v>296</v>
      </c>
      <c r="O165" s="23">
        <f t="shared" si="67"/>
        <v>6.0112996186074096E-4</v>
      </c>
      <c r="Q165" s="45">
        <f>ROUND(N156*Parámetros!$C$6,0)</f>
        <v>13</v>
      </c>
      <c r="S165" s="64"/>
    </row>
    <row r="166" spans="1:19" x14ac:dyDescent="0.25">
      <c r="A166" s="15">
        <v>44102</v>
      </c>
      <c r="B166" s="15"/>
      <c r="C166" s="16"/>
      <c r="D166" s="33">
        <f>ROUND(Parámetros!$B$2*EXP((-LN(Parámetros!$B$4))*EXP((Parámetros!$B$3)*(A166-DATE(2020,4,19)))),0)</f>
        <v>492986</v>
      </c>
      <c r="E166" s="12"/>
      <c r="F166" s="42"/>
      <c r="G166" s="20">
        <f t="shared" si="68"/>
        <v>0</v>
      </c>
      <c r="H166" s="31"/>
      <c r="I166" s="31"/>
      <c r="J166" s="11"/>
      <c r="K166" s="19"/>
      <c r="L166" s="21"/>
      <c r="N166" s="22">
        <f t="shared" si="69"/>
        <v>284</v>
      </c>
      <c r="O166" s="23">
        <f t="shared" si="67"/>
        <v>5.7641332894934466E-4</v>
      </c>
      <c r="Q166" s="45">
        <f>ROUND(N157*Parámetros!$C$6,0)</f>
        <v>12</v>
      </c>
      <c r="S166" s="64"/>
    </row>
    <row r="167" spans="1:19" x14ac:dyDescent="0.25">
      <c r="A167" s="15">
        <v>44103</v>
      </c>
      <c r="B167" s="15"/>
      <c r="C167" s="16"/>
      <c r="D167" s="33">
        <f>ROUND(Parámetros!$B$2*EXP((-LN(Parámetros!$B$4))*EXP((Parámetros!$B$3)*(A167-DATE(2020,4,19)))),0)</f>
        <v>493259</v>
      </c>
      <c r="E167" s="12"/>
      <c r="F167" s="42"/>
      <c r="G167" s="20">
        <f t="shared" si="68"/>
        <v>0</v>
      </c>
      <c r="H167" s="31"/>
      <c r="I167" s="31"/>
      <c r="J167" s="11"/>
      <c r="K167" s="19"/>
      <c r="L167" s="21"/>
      <c r="N167" s="22">
        <f t="shared" si="69"/>
        <v>273</v>
      </c>
      <c r="O167" s="23">
        <f t="shared" si="67"/>
        <v>5.5376826116765993E-4</v>
      </c>
      <c r="Q167" s="45">
        <f>ROUND(N158*Parámetros!$C$6,0)</f>
        <v>12</v>
      </c>
      <c r="S167" s="64"/>
    </row>
    <row r="168" spans="1:19" x14ac:dyDescent="0.25">
      <c r="A168" s="15">
        <v>44104</v>
      </c>
      <c r="B168" s="15"/>
      <c r="C168" s="16"/>
      <c r="D168" s="33">
        <f>ROUND(Parámetros!$B$2*EXP((-LN(Parámetros!$B$4))*EXP((Parámetros!$B$3)*(A168-DATE(2020,4,19)))),0)</f>
        <v>493522</v>
      </c>
      <c r="E168" s="12"/>
      <c r="F168" s="42"/>
      <c r="G168" s="20">
        <f t="shared" si="68"/>
        <v>0</v>
      </c>
      <c r="H168" s="31"/>
      <c r="I168" s="31"/>
      <c r="J168" s="11"/>
      <c r="K168" s="19"/>
      <c r="L168" s="21"/>
      <c r="N168" s="22">
        <f t="shared" si="69"/>
        <v>263</v>
      </c>
      <c r="O168" s="23">
        <f t="shared" si="67"/>
        <v>5.3318844663756773E-4</v>
      </c>
      <c r="Q168" s="45">
        <f>ROUND(N159*Parámetros!$C$6,0)</f>
        <v>11</v>
      </c>
      <c r="S168" s="64"/>
    </row>
    <row r="169" spans="1:19" x14ac:dyDescent="0.25">
      <c r="A169" s="15">
        <v>44105</v>
      </c>
      <c r="B169" s="15"/>
      <c r="C169" s="16"/>
      <c r="D169" s="33">
        <f>ROUND(Parámetros!$B$2*EXP((-LN(Parámetros!$B$4))*EXP((Parámetros!$B$3)*(A169-DATE(2020,4,19)))),0)</f>
        <v>493774</v>
      </c>
      <c r="E169" s="12"/>
      <c r="F169" s="42"/>
      <c r="G169" s="20">
        <f t="shared" si="68"/>
        <v>0</v>
      </c>
      <c r="H169" s="31"/>
      <c r="I169" s="31"/>
      <c r="J169" s="11"/>
      <c r="K169" s="19"/>
      <c r="L169" s="21"/>
      <c r="N169" s="22">
        <f t="shared" si="69"/>
        <v>252</v>
      </c>
      <c r="O169" s="23">
        <f t="shared" si="67"/>
        <v>5.1061553486977278E-4</v>
      </c>
      <c r="Q169" s="45">
        <f>ROUND(N160*Parámetros!$C$6,0)</f>
        <v>11</v>
      </c>
      <c r="S169" s="64"/>
    </row>
    <row r="170" spans="1:19" x14ac:dyDescent="0.25">
      <c r="A170" s="15">
        <v>44106</v>
      </c>
      <c r="B170" s="15"/>
      <c r="C170" s="16"/>
      <c r="D170" s="33">
        <f>ROUND(Parámetros!$B$2*EXP((-LN(Parámetros!$B$4))*EXP((Parámetros!$B$3)*(A170-DATE(2020,4,19)))),0)</f>
        <v>494017</v>
      </c>
      <c r="E170" s="12"/>
      <c r="F170" s="42"/>
      <c r="G170" s="20">
        <f t="shared" si="68"/>
        <v>0</v>
      </c>
      <c r="H170" s="31"/>
      <c r="I170" s="31"/>
      <c r="J170" s="11"/>
      <c r="K170" s="19"/>
      <c r="L170" s="21"/>
      <c r="N170" s="22">
        <f t="shared" si="69"/>
        <v>243</v>
      </c>
      <c r="O170" s="23">
        <f t="shared" si="67"/>
        <v>4.9212797757678609E-4</v>
      </c>
      <c r="Q170" s="45">
        <f>ROUND(N161*Parámetros!$C$6,0)</f>
        <v>10</v>
      </c>
      <c r="S170" s="64"/>
    </row>
    <row r="171" spans="1:19" x14ac:dyDescent="0.25">
      <c r="A171" s="15">
        <v>44107</v>
      </c>
      <c r="B171" s="15"/>
      <c r="C171" s="16"/>
      <c r="D171" s="33">
        <f>ROUND(Parámetros!$B$2*EXP((-LN(Parámetros!$B$4))*EXP((Parámetros!$B$3)*(A171-DATE(2020,4,19)))),0)</f>
        <v>494250</v>
      </c>
      <c r="E171" s="12"/>
      <c r="F171" s="42"/>
      <c r="G171" s="20">
        <f t="shared" si="68"/>
        <v>0</v>
      </c>
      <c r="H171" s="31"/>
      <c r="I171" s="31"/>
      <c r="J171" s="11"/>
      <c r="K171" s="19"/>
      <c r="L171" s="21"/>
      <c r="N171" s="22">
        <f t="shared" si="69"/>
        <v>233</v>
      </c>
      <c r="O171" s="23">
        <f t="shared" si="67"/>
        <v>4.716436883750964E-4</v>
      </c>
      <c r="Q171" s="45">
        <f>ROUND(N162*Parámetros!$C$6,0)</f>
        <v>10</v>
      </c>
      <c r="S171" s="64"/>
    </row>
    <row r="172" spans="1:19" x14ac:dyDescent="0.25">
      <c r="A172" s="15">
        <v>44108</v>
      </c>
      <c r="B172" s="15"/>
      <c r="C172" s="16"/>
      <c r="D172" s="33">
        <f>ROUND(Parámetros!$B$2*EXP((-LN(Parámetros!$B$4))*EXP((Parámetros!$B$3)*(A172-DATE(2020,4,19)))),0)</f>
        <v>494474</v>
      </c>
      <c r="E172" s="12"/>
      <c r="F172" s="42"/>
      <c r="G172" s="20">
        <f t="shared" si="68"/>
        <v>0</v>
      </c>
      <c r="H172" s="31"/>
      <c r="I172" s="31"/>
      <c r="J172" s="11"/>
      <c r="K172" s="19"/>
      <c r="L172" s="21"/>
      <c r="N172" s="22">
        <f t="shared" si="69"/>
        <v>224</v>
      </c>
      <c r="O172" s="23">
        <f t="shared" si="67"/>
        <v>4.5321193727870508E-4</v>
      </c>
      <c r="Q172" s="45">
        <f>ROUND(N163*Parámetros!$C$6,0)</f>
        <v>10</v>
      </c>
      <c r="S172" s="64"/>
    </row>
    <row r="173" spans="1:19" x14ac:dyDescent="0.25">
      <c r="A173" s="15">
        <v>44109</v>
      </c>
      <c r="B173" s="15"/>
      <c r="C173" s="16"/>
      <c r="D173" s="33">
        <f>ROUND(Parámetros!$B$2*EXP((-LN(Parámetros!$B$4))*EXP((Parámetros!$B$3)*(A173-DATE(2020,4,19)))),0)</f>
        <v>494690</v>
      </c>
      <c r="E173" s="12"/>
      <c r="F173" s="42"/>
      <c r="G173" s="20">
        <f t="shared" si="68"/>
        <v>0</v>
      </c>
      <c r="H173" s="31"/>
      <c r="I173" s="31"/>
      <c r="J173" s="11"/>
      <c r="K173" s="19"/>
      <c r="L173" s="21"/>
      <c r="N173" s="22">
        <f t="shared" si="69"/>
        <v>216</v>
      </c>
      <c r="O173" s="23">
        <f t="shared" si="67"/>
        <v>4.3682782107856027E-4</v>
      </c>
      <c r="Q173" s="45">
        <f>ROUND(N164*Parámetros!$C$6,0)</f>
        <v>9</v>
      </c>
      <c r="S173" s="64"/>
    </row>
    <row r="174" spans="1:19" x14ac:dyDescent="0.25">
      <c r="A174" s="15">
        <v>44110</v>
      </c>
      <c r="B174" s="15"/>
      <c r="C174" s="16"/>
      <c r="D174" s="33">
        <f>ROUND(Parámetros!$B$2*EXP((-LN(Parámetros!$B$4))*EXP((Parámetros!$B$3)*(A174-DATE(2020,4,19)))),0)</f>
        <v>494897</v>
      </c>
      <c r="E174" s="12"/>
      <c r="F174" s="42"/>
      <c r="G174" s="20">
        <f t="shared" si="68"/>
        <v>0</v>
      </c>
      <c r="H174" s="31"/>
      <c r="I174" s="31"/>
      <c r="J174" s="11"/>
      <c r="K174" s="19"/>
      <c r="L174" s="21"/>
      <c r="N174" s="22">
        <f t="shared" si="69"/>
        <v>207</v>
      </c>
      <c r="O174" s="23">
        <f t="shared" si="67"/>
        <v>4.1844387394125612E-4</v>
      </c>
      <c r="Q174" s="45">
        <f>ROUND(N165*Parámetros!$C$6,0)</f>
        <v>9</v>
      </c>
      <c r="S174" s="64"/>
    </row>
    <row r="175" spans="1:19" x14ac:dyDescent="0.25">
      <c r="A175" s="15">
        <v>44111</v>
      </c>
      <c r="B175" s="15"/>
      <c r="C175" s="16"/>
      <c r="D175" s="33">
        <f>ROUND(Parámetros!$B$2*EXP((-LN(Parámetros!$B$4))*EXP((Parámetros!$B$3)*(A175-DATE(2020,4,19)))),0)</f>
        <v>495096</v>
      </c>
      <c r="E175" s="12"/>
      <c r="F175" s="42"/>
      <c r="G175" s="20">
        <f t="shared" si="68"/>
        <v>0</v>
      </c>
      <c r="H175" s="31"/>
      <c r="I175" s="31"/>
      <c r="J175" s="11"/>
      <c r="K175" s="19"/>
      <c r="L175" s="21"/>
      <c r="N175" s="22">
        <f t="shared" si="69"/>
        <v>199</v>
      </c>
      <c r="O175" s="23">
        <f t="shared" si="67"/>
        <v>4.0210387211884492E-4</v>
      </c>
      <c r="Q175" s="45">
        <f>ROUND(N166*Parámetros!$C$6,0)</f>
        <v>9</v>
      </c>
      <c r="S175" s="64"/>
    </row>
    <row r="176" spans="1:19" x14ac:dyDescent="0.25">
      <c r="A176" s="15">
        <v>44112</v>
      </c>
      <c r="B176" s="15"/>
      <c r="C176" s="16"/>
      <c r="D176" s="33">
        <f>ROUND(Parámetros!$B$2*EXP((-LN(Parámetros!$B$4))*EXP((Parámetros!$B$3)*(A176-DATE(2020,4,19)))),0)</f>
        <v>495288</v>
      </c>
      <c r="E176" s="12"/>
      <c r="F176" s="42"/>
      <c r="G176" s="20">
        <f t="shared" si="68"/>
        <v>0</v>
      </c>
      <c r="H176" s="31"/>
      <c r="I176" s="31"/>
      <c r="J176" s="11"/>
      <c r="K176" s="19"/>
      <c r="L176" s="21"/>
      <c r="N176" s="22">
        <f t="shared" si="69"/>
        <v>192</v>
      </c>
      <c r="O176" s="23">
        <f t="shared" si="67"/>
        <v>3.8780357748800234E-4</v>
      </c>
      <c r="Q176" s="45">
        <f>ROUND(N167*Parámetros!$C$6,0)</f>
        <v>8</v>
      </c>
      <c r="S176" s="64"/>
    </row>
    <row r="177" spans="1:19" x14ac:dyDescent="0.25">
      <c r="A177" s="15">
        <v>44113</v>
      </c>
      <c r="B177" s="15"/>
      <c r="C177" s="16"/>
      <c r="D177" s="33">
        <f>ROUND(Parámetros!$B$2*EXP((-LN(Parámetros!$B$4))*EXP((Parámetros!$B$3)*(A177-DATE(2020,4,19)))),0)</f>
        <v>495472</v>
      </c>
      <c r="E177" s="12"/>
      <c r="F177" s="42"/>
      <c r="G177" s="20">
        <f t="shared" si="68"/>
        <v>0</v>
      </c>
      <c r="H177" s="31"/>
      <c r="I177" s="31"/>
      <c r="J177" s="11"/>
      <c r="K177" s="19"/>
      <c r="L177" s="21"/>
      <c r="N177" s="22">
        <f t="shared" si="69"/>
        <v>184</v>
      </c>
      <c r="O177" s="23">
        <f t="shared" si="67"/>
        <v>3.7150102566587523E-4</v>
      </c>
      <c r="Q177" s="45">
        <f>ROUND(N168*Parámetros!$C$6,0)</f>
        <v>8</v>
      </c>
      <c r="S177" s="64"/>
    </row>
    <row r="178" spans="1:19" x14ac:dyDescent="0.25">
      <c r="A178" s="15">
        <v>44114</v>
      </c>
      <c r="B178" s="15"/>
      <c r="C178" s="16"/>
      <c r="D178" s="33">
        <f>ROUND(Parámetros!$B$2*EXP((-LN(Parámetros!$B$4))*EXP((Parámetros!$B$3)*(A178-DATE(2020,4,19)))),0)</f>
        <v>495648</v>
      </c>
      <c r="E178" s="12"/>
      <c r="F178" s="42"/>
      <c r="G178" s="20">
        <f t="shared" si="68"/>
        <v>0</v>
      </c>
      <c r="H178" s="31"/>
      <c r="I178" s="31"/>
      <c r="J178" s="11"/>
      <c r="K178" s="19"/>
      <c r="L178" s="21"/>
      <c r="N178" s="22">
        <f t="shared" si="69"/>
        <v>176</v>
      </c>
      <c r="O178" s="23">
        <f t="shared" si="67"/>
        <v>3.5521684373688119E-4</v>
      </c>
      <c r="Q178" s="45">
        <f>ROUND(N169*Parámetros!$C$6,0)</f>
        <v>8</v>
      </c>
      <c r="S178" s="64"/>
    </row>
    <row r="179" spans="1:19" x14ac:dyDescent="0.25">
      <c r="A179" s="15">
        <v>44115</v>
      </c>
      <c r="B179" s="15"/>
      <c r="C179" s="16"/>
      <c r="D179" s="33">
        <f>ROUND(Parámetros!$B$2*EXP((-LN(Parámetros!$B$4))*EXP((Parámetros!$B$3)*(A179-DATE(2020,4,19)))),0)</f>
        <v>495818</v>
      </c>
      <c r="E179" s="12"/>
      <c r="F179" s="42"/>
      <c r="G179" s="20">
        <f t="shared" si="68"/>
        <v>0</v>
      </c>
      <c r="H179" s="31"/>
      <c r="I179" s="31"/>
      <c r="J179" s="11"/>
      <c r="K179" s="19"/>
      <c r="L179" s="21"/>
      <c r="N179" s="22">
        <f t="shared" si="69"/>
        <v>170</v>
      </c>
      <c r="O179" s="23">
        <f t="shared" si="67"/>
        <v>3.4298534443798825E-4</v>
      </c>
      <c r="Q179" s="45">
        <f>ROUND(N170*Parámetros!$C$6,0)</f>
        <v>7</v>
      </c>
      <c r="S179" s="64"/>
    </row>
    <row r="180" spans="1:19" x14ac:dyDescent="0.25">
      <c r="A180" s="15">
        <v>44116</v>
      </c>
      <c r="B180" s="15"/>
      <c r="C180" s="16"/>
      <c r="D180" s="33">
        <f>ROUND(Parámetros!$B$2*EXP((-LN(Parámetros!$B$4))*EXP((Parámetros!$B$3)*(A180-DATE(2020,4,19)))),0)</f>
        <v>495982</v>
      </c>
      <c r="E180" s="12"/>
      <c r="F180" s="42"/>
      <c r="G180" s="20">
        <f t="shared" si="68"/>
        <v>0</v>
      </c>
      <c r="H180" s="31"/>
      <c r="I180" s="31"/>
      <c r="J180" s="11"/>
      <c r="K180" s="19"/>
      <c r="L180" s="21"/>
      <c r="N180" s="22">
        <f t="shared" si="69"/>
        <v>164</v>
      </c>
      <c r="O180" s="23">
        <f t="shared" si="67"/>
        <v>3.3076653126752154E-4</v>
      </c>
      <c r="Q180" s="45">
        <f>ROUND(N171*Parámetros!$C$6,0)</f>
        <v>7</v>
      </c>
      <c r="S180" s="64"/>
    </row>
    <row r="181" spans="1:19" x14ac:dyDescent="0.25">
      <c r="A181" s="15">
        <v>44117</v>
      </c>
      <c r="B181" s="15"/>
      <c r="C181" s="16"/>
      <c r="D181" s="33">
        <f>ROUND(Parámetros!$B$2*EXP((-LN(Parámetros!$B$4))*EXP((Parámetros!$B$3)*(A181-DATE(2020,4,19)))),0)</f>
        <v>496138</v>
      </c>
      <c r="E181" s="12"/>
      <c r="F181" s="42"/>
      <c r="G181" s="20">
        <f t="shared" si="68"/>
        <v>0</v>
      </c>
      <c r="H181" s="31"/>
      <c r="I181" s="31"/>
      <c r="J181" s="11"/>
      <c r="K181" s="19"/>
      <c r="L181" s="21"/>
      <c r="N181" s="22">
        <f t="shared" si="69"/>
        <v>156</v>
      </c>
      <c r="O181" s="23">
        <f t="shared" si="67"/>
        <v>3.145275433382663E-4</v>
      </c>
      <c r="Q181" s="45">
        <f>ROUND(N172*Parámetros!$C$6,0)</f>
        <v>7</v>
      </c>
      <c r="S181" s="64"/>
    </row>
    <row r="182" spans="1:19" x14ac:dyDescent="0.25">
      <c r="A182" s="15">
        <v>44118</v>
      </c>
      <c r="B182" s="15"/>
      <c r="C182" s="16"/>
      <c r="D182" s="33">
        <f>ROUND(Parámetros!$B$2*EXP((-LN(Parámetros!$B$4))*EXP((Parámetros!$B$3)*(A182-DATE(2020,4,19)))),0)</f>
        <v>496289</v>
      </c>
      <c r="E182" s="12"/>
      <c r="F182" s="42"/>
      <c r="G182" s="20">
        <f t="shared" si="68"/>
        <v>0</v>
      </c>
      <c r="H182" s="31"/>
      <c r="I182" s="31"/>
      <c r="J182" s="11"/>
      <c r="K182" s="19"/>
      <c r="L182" s="21"/>
      <c r="N182" s="22">
        <f t="shared" si="69"/>
        <v>151</v>
      </c>
      <c r="O182" s="23">
        <f t="shared" si="67"/>
        <v>3.0435080562262921E-4</v>
      </c>
      <c r="Q182" s="45">
        <f>ROUND(N173*Parámetros!$C$6,0)</f>
        <v>6</v>
      </c>
      <c r="S182" s="64"/>
    </row>
    <row r="183" spans="1:19" x14ac:dyDescent="0.25">
      <c r="A183" s="15">
        <v>44119</v>
      </c>
      <c r="B183" s="15"/>
      <c r="C183" s="16"/>
      <c r="D183" s="33">
        <f>ROUND(Parámetros!$B$2*EXP((-LN(Parámetros!$B$4))*EXP((Parámetros!$B$3)*(A183-DATE(2020,4,19)))),0)</f>
        <v>496434</v>
      </c>
      <c r="E183" s="12"/>
      <c r="F183" s="42"/>
      <c r="G183" s="20">
        <f t="shared" si="68"/>
        <v>0</v>
      </c>
      <c r="H183" s="31"/>
      <c r="I183" s="31"/>
      <c r="J183" s="11"/>
      <c r="K183" s="19"/>
      <c r="L183" s="21"/>
      <c r="N183" s="22">
        <f t="shared" si="69"/>
        <v>145</v>
      </c>
      <c r="O183" s="23">
        <f t="shared" si="67"/>
        <v>2.921684744171239E-4</v>
      </c>
      <c r="Q183" s="45">
        <f>ROUND(N174*Parámetros!$C$6,0)</f>
        <v>6</v>
      </c>
      <c r="S183" s="64"/>
    </row>
    <row r="184" spans="1:19" x14ac:dyDescent="0.25">
      <c r="A184" s="15">
        <v>44120</v>
      </c>
      <c r="B184" s="15"/>
      <c r="C184" s="16"/>
      <c r="D184" s="33">
        <f>ROUND(Parámetros!$B$2*EXP((-LN(Parámetros!$B$4))*EXP((Parámetros!$B$3)*(A184-DATE(2020,4,19)))),0)</f>
        <v>496574</v>
      </c>
      <c r="E184" s="12"/>
      <c r="F184" s="42"/>
      <c r="G184" s="20">
        <f t="shared" si="68"/>
        <v>0</v>
      </c>
      <c r="H184" s="31"/>
      <c r="I184" s="31"/>
      <c r="J184" s="11"/>
      <c r="K184" s="19"/>
      <c r="L184" s="21"/>
      <c r="N184" s="22">
        <f t="shared" si="69"/>
        <v>140</v>
      </c>
      <c r="O184" s="23">
        <f t="shared" si="67"/>
        <v>2.8201130462458254E-4</v>
      </c>
      <c r="Q184" s="45">
        <f>ROUND(N175*Parámetros!$C$6,0)</f>
        <v>6</v>
      </c>
      <c r="S184" s="64"/>
    </row>
    <row r="185" spans="1:19" x14ac:dyDescent="0.25">
      <c r="A185" s="15">
        <v>44121</v>
      </c>
      <c r="B185" s="15"/>
      <c r="C185" s="16"/>
      <c r="D185" s="33">
        <f>ROUND(Parámetros!$B$2*EXP((-LN(Parámetros!$B$4))*EXP((Parámetros!$B$3)*(A185-DATE(2020,4,19)))),0)</f>
        <v>496708</v>
      </c>
      <c r="E185" s="12"/>
      <c r="F185" s="42"/>
      <c r="G185" s="20">
        <f t="shared" si="68"/>
        <v>0</v>
      </c>
      <c r="H185" s="31"/>
      <c r="I185" s="31"/>
      <c r="J185" s="11"/>
      <c r="K185" s="19"/>
      <c r="L185" s="21"/>
      <c r="N185" s="22">
        <f t="shared" si="69"/>
        <v>134</v>
      </c>
      <c r="O185" s="23">
        <f t="shared" si="67"/>
        <v>2.6984900538489729E-4</v>
      </c>
      <c r="Q185" s="45">
        <f>ROUND(N176*Parámetros!$C$6,0)</f>
        <v>6</v>
      </c>
      <c r="S185" s="64"/>
    </row>
    <row r="186" spans="1:19" x14ac:dyDescent="0.25">
      <c r="A186" s="15">
        <v>44122</v>
      </c>
      <c r="B186" s="15"/>
      <c r="C186" s="16"/>
      <c r="D186" s="33">
        <f>ROUND(Parámetros!$B$2*EXP((-LN(Parámetros!$B$4))*EXP((Parámetros!$B$3)*(A186-DATE(2020,4,19)))),0)</f>
        <v>496836</v>
      </c>
      <c r="E186" s="12"/>
      <c r="F186" s="42"/>
      <c r="G186" s="20">
        <f t="shared" si="68"/>
        <v>0</v>
      </c>
      <c r="H186" s="31"/>
      <c r="I186" s="31"/>
      <c r="J186" s="11"/>
      <c r="K186" s="19"/>
      <c r="L186" s="21"/>
      <c r="N186" s="22">
        <f t="shared" si="69"/>
        <v>128</v>
      </c>
      <c r="O186" s="23">
        <f t="shared" si="67"/>
        <v>2.5769667490759159E-4</v>
      </c>
      <c r="Q186" s="45">
        <f>ROUND(N177*Parámetros!$C$6,0)</f>
        <v>6</v>
      </c>
      <c r="S186" s="64"/>
    </row>
    <row r="187" spans="1:19" x14ac:dyDescent="0.25">
      <c r="A187" s="15">
        <v>44123</v>
      </c>
      <c r="B187" s="15"/>
      <c r="C187" s="16"/>
      <c r="D187" s="33">
        <f>ROUND(Parámetros!$B$2*EXP((-LN(Parámetros!$B$4))*EXP((Parámetros!$B$3)*(A187-DATE(2020,4,19)))),0)</f>
        <v>496960</v>
      </c>
      <c r="E187" s="12"/>
      <c r="F187" s="42"/>
      <c r="G187" s="20">
        <f t="shared" si="68"/>
        <v>0</v>
      </c>
      <c r="H187" s="31"/>
      <c r="I187" s="31"/>
      <c r="J187" s="11"/>
      <c r="K187" s="19"/>
      <c r="L187" s="21"/>
      <c r="N187" s="22">
        <f t="shared" si="69"/>
        <v>124</v>
      </c>
      <c r="O187" s="23">
        <f t="shared" si="67"/>
        <v>2.4957933805118794E-4</v>
      </c>
      <c r="Q187" s="45">
        <f>ROUND(N178*Parámetros!$C$6,0)</f>
        <v>5</v>
      </c>
      <c r="S187" s="64"/>
    </row>
    <row r="188" spans="1:19" x14ac:dyDescent="0.25">
      <c r="A188" s="15">
        <v>44124</v>
      </c>
      <c r="B188" s="15"/>
      <c r="C188" s="16"/>
      <c r="D188" s="33">
        <f>ROUND(Parámetros!$B$2*EXP((-LN(Parámetros!$B$4))*EXP((Parámetros!$B$3)*(A188-DATE(2020,4,19)))),0)</f>
        <v>497079</v>
      </c>
      <c r="E188" s="12"/>
      <c r="F188" s="42"/>
      <c r="G188" s="20">
        <f t="shared" si="68"/>
        <v>0</v>
      </c>
      <c r="H188" s="31"/>
      <c r="I188" s="31"/>
      <c r="J188" s="11"/>
      <c r="K188" s="19"/>
      <c r="L188" s="21"/>
      <c r="N188" s="22">
        <f t="shared" si="69"/>
        <v>119</v>
      </c>
      <c r="O188" s="23">
        <f t="shared" si="67"/>
        <v>2.3945589182227945E-4</v>
      </c>
      <c r="Q188" s="45">
        <f>ROUND(N179*Parámetros!$C$6,0)</f>
        <v>5</v>
      </c>
      <c r="S188" s="64"/>
    </row>
    <row r="189" spans="1:19" x14ac:dyDescent="0.25">
      <c r="A189" s="15">
        <v>44125</v>
      </c>
      <c r="B189" s="15"/>
      <c r="C189" s="16"/>
      <c r="D189" s="33">
        <f>ROUND(Parámetros!$B$2*EXP((-LN(Parámetros!$B$4))*EXP((Parámetros!$B$3)*(A189-DATE(2020,4,19)))),0)</f>
        <v>497193</v>
      </c>
      <c r="E189" s="12"/>
      <c r="F189" s="42"/>
      <c r="G189" s="20">
        <f t="shared" si="68"/>
        <v>0</v>
      </c>
      <c r="H189" s="31"/>
      <c r="I189" s="31"/>
      <c r="J189" s="11"/>
      <c r="K189" s="19"/>
      <c r="L189" s="21"/>
      <c r="N189" s="22">
        <f t="shared" si="69"/>
        <v>114</v>
      </c>
      <c r="O189" s="23">
        <f t="shared" si="67"/>
        <v>2.2933980312988479E-4</v>
      </c>
      <c r="Q189" s="45">
        <f>ROUND(N180*Parámetros!$C$6,0)</f>
        <v>5</v>
      </c>
      <c r="S189" s="64"/>
    </row>
    <row r="190" spans="1:19" x14ac:dyDescent="0.25">
      <c r="A190" s="15">
        <v>44126</v>
      </c>
      <c r="B190" s="15"/>
      <c r="C190" s="16"/>
      <c r="D190" s="33">
        <f>ROUND(Parámetros!$B$2*EXP((-LN(Parámetros!$B$4))*EXP((Parámetros!$B$3)*(A190-DATE(2020,4,19)))),0)</f>
        <v>497303</v>
      </c>
      <c r="E190" s="12"/>
      <c r="F190" s="42"/>
      <c r="G190" s="20">
        <f t="shared" si="68"/>
        <v>0</v>
      </c>
      <c r="H190" s="31"/>
      <c r="I190" s="31"/>
      <c r="J190" s="11"/>
      <c r="K190" s="19"/>
      <c r="L190" s="21"/>
      <c r="N190" s="22">
        <f t="shared" si="69"/>
        <v>110</v>
      </c>
      <c r="O190" s="23">
        <f t="shared" si="67"/>
        <v>2.2124205288489581E-4</v>
      </c>
      <c r="Q190" s="45">
        <f>ROUND(N181*Parámetros!$C$6,0)</f>
        <v>5</v>
      </c>
      <c r="S190" s="64"/>
    </row>
    <row r="191" spans="1:19" x14ac:dyDescent="0.25">
      <c r="A191" s="15">
        <v>44127</v>
      </c>
      <c r="B191" s="15"/>
      <c r="C191" s="16"/>
      <c r="D191" s="33">
        <f>ROUND(Parámetros!$B$2*EXP((-LN(Parámetros!$B$4))*EXP((Parámetros!$B$3)*(A191-DATE(2020,4,19)))),0)</f>
        <v>497408</v>
      </c>
      <c r="E191" s="12"/>
      <c r="F191" s="42"/>
      <c r="G191" s="20">
        <f t="shared" si="68"/>
        <v>0</v>
      </c>
      <c r="H191" s="31"/>
      <c r="I191" s="31"/>
      <c r="J191" s="11"/>
      <c r="K191" s="19"/>
      <c r="L191" s="21"/>
      <c r="N191" s="22">
        <f t="shared" si="69"/>
        <v>105</v>
      </c>
      <c r="O191" s="23">
        <f t="shared" si="67"/>
        <v>2.1113888313563362E-4</v>
      </c>
      <c r="Q191" s="45">
        <f>ROUND(N182*Parámetros!$C$6,0)</f>
        <v>5</v>
      </c>
      <c r="S191" s="64"/>
    </row>
    <row r="192" spans="1:19" x14ac:dyDescent="0.25">
      <c r="A192" s="15">
        <v>44128</v>
      </c>
      <c r="B192" s="15"/>
      <c r="C192" s="16"/>
      <c r="D192" s="33">
        <f>ROUND(Parámetros!$B$2*EXP((-LN(Parámetros!$B$4))*EXP((Parámetros!$B$3)*(A192-DATE(2020,4,19)))),0)</f>
        <v>497510</v>
      </c>
      <c r="E192" s="12"/>
      <c r="F192" s="42"/>
      <c r="G192" s="20">
        <f t="shared" si="68"/>
        <v>0</v>
      </c>
      <c r="H192" s="31"/>
      <c r="I192" s="31"/>
      <c r="J192" s="11"/>
      <c r="K192" s="19"/>
      <c r="L192" s="21"/>
      <c r="N192" s="22">
        <f t="shared" si="69"/>
        <v>102</v>
      </c>
      <c r="O192" s="23">
        <f t="shared" si="67"/>
        <v>2.0506304683479156E-4</v>
      </c>
      <c r="Q192" s="45">
        <f>ROUND(N183*Parámetros!$C$6,0)</f>
        <v>4</v>
      </c>
      <c r="S192" s="64"/>
    </row>
    <row r="193" spans="1:19" x14ac:dyDescent="0.25">
      <c r="A193" s="15">
        <v>44129</v>
      </c>
      <c r="B193" s="15"/>
      <c r="C193" s="16"/>
      <c r="D193" s="33">
        <f>ROUND(Parámetros!$B$2*EXP((-LN(Parámetros!$B$4))*EXP((Parámetros!$B$3)*(A193-DATE(2020,4,19)))),0)</f>
        <v>497607</v>
      </c>
      <c r="E193" s="12"/>
      <c r="F193" s="42"/>
      <c r="G193" s="20">
        <f t="shared" si="68"/>
        <v>0</v>
      </c>
      <c r="H193" s="31"/>
      <c r="I193" s="31"/>
      <c r="J193" s="11"/>
      <c r="K193" s="19"/>
      <c r="L193" s="21"/>
      <c r="N193" s="22">
        <f t="shared" si="69"/>
        <v>97</v>
      </c>
      <c r="O193" s="23">
        <f t="shared" si="67"/>
        <v>1.9497095535768124E-4</v>
      </c>
      <c r="Q193" s="45">
        <f>ROUND(N184*Parámetros!$C$6,0)</f>
        <v>4</v>
      </c>
      <c r="S193" s="64"/>
    </row>
    <row r="194" spans="1:19" x14ac:dyDescent="0.25">
      <c r="A194" s="15">
        <v>44130</v>
      </c>
      <c r="B194" s="15"/>
      <c r="C194" s="16"/>
      <c r="D194" s="33">
        <f>ROUND(Parámetros!$B$2*EXP((-LN(Parámetros!$B$4))*EXP((Parámetros!$B$3)*(A194-DATE(2020,4,19)))),0)</f>
        <v>497701</v>
      </c>
      <c r="E194" s="12"/>
      <c r="F194" s="42"/>
      <c r="G194" s="20">
        <f t="shared" si="68"/>
        <v>0</v>
      </c>
      <c r="H194" s="31"/>
      <c r="I194" s="31"/>
      <c r="J194" s="11"/>
      <c r="K194" s="19"/>
      <c r="L194" s="21"/>
      <c r="N194" s="22">
        <f t="shared" si="69"/>
        <v>94</v>
      </c>
      <c r="O194" s="23">
        <f t="shared" si="67"/>
        <v>1.889040949986636E-4</v>
      </c>
      <c r="Q194" s="45">
        <f>ROUND(N185*Parámetros!$C$6,0)</f>
        <v>4</v>
      </c>
      <c r="S194" s="64"/>
    </row>
    <row r="195" spans="1:19" x14ac:dyDescent="0.25">
      <c r="A195" s="15">
        <v>44131</v>
      </c>
      <c r="B195" s="15"/>
      <c r="C195" s="16"/>
      <c r="D195" s="33">
        <f>ROUND(Parámetros!$B$2*EXP((-LN(Parámetros!$B$4))*EXP((Parámetros!$B$3)*(A195-DATE(2020,4,19)))),0)</f>
        <v>497791</v>
      </c>
      <c r="E195" s="12"/>
      <c r="F195" s="42"/>
      <c r="G195" s="20">
        <f t="shared" si="68"/>
        <v>0</v>
      </c>
      <c r="H195" s="31"/>
      <c r="I195" s="31"/>
      <c r="J195" s="11"/>
      <c r="K195" s="19"/>
      <c r="L195" s="21"/>
      <c r="N195" s="22">
        <f t="shared" si="69"/>
        <v>90</v>
      </c>
      <c r="O195" s="23">
        <f t="shared" si="67"/>
        <v>1.8083146306718291E-4</v>
      </c>
      <c r="Q195" s="45">
        <f>ROUND(N186*Parámetros!$C$6,0)</f>
        <v>4</v>
      </c>
      <c r="S195" s="64"/>
    </row>
    <row r="196" spans="1:19" x14ac:dyDescent="0.25">
      <c r="A196" s="15">
        <v>44132</v>
      </c>
      <c r="B196" s="15"/>
      <c r="C196" s="16"/>
      <c r="D196" s="33">
        <f>ROUND(Parámetros!$B$2*EXP((-LN(Parámetros!$B$4))*EXP((Parámetros!$B$3)*(A196-DATE(2020,4,19)))),0)</f>
        <v>497877</v>
      </c>
      <c r="E196" s="12"/>
      <c r="F196" s="42"/>
      <c r="G196" s="20">
        <f t="shared" si="68"/>
        <v>0</v>
      </c>
      <c r="H196" s="31"/>
      <c r="I196" s="31"/>
      <c r="J196" s="11"/>
      <c r="K196" s="19"/>
      <c r="L196" s="21"/>
      <c r="N196" s="22">
        <f t="shared" si="69"/>
        <v>86</v>
      </c>
      <c r="O196" s="23">
        <f t="shared" si="67"/>
        <v>1.7276326811854775E-4</v>
      </c>
      <c r="Q196" s="45">
        <f>ROUND(N187*Parámetros!$C$6,0)</f>
        <v>4</v>
      </c>
      <c r="S196" s="64"/>
    </row>
    <row r="197" spans="1:19" x14ac:dyDescent="0.25">
      <c r="A197" s="15">
        <v>44133</v>
      </c>
      <c r="B197" s="15"/>
      <c r="C197" s="16"/>
      <c r="D197" s="33">
        <f>ROUND(Parámetros!$B$2*EXP((-LN(Parámetros!$B$4))*EXP((Parámetros!$B$3)*(A197-DATE(2020,4,19)))),0)</f>
        <v>497960</v>
      </c>
      <c r="E197" s="12"/>
      <c r="F197" s="42"/>
      <c r="G197" s="20">
        <f t="shared" si="68"/>
        <v>0</v>
      </c>
      <c r="H197" s="31"/>
      <c r="I197" s="31"/>
      <c r="J197" s="11"/>
      <c r="K197" s="19"/>
      <c r="L197" s="21"/>
      <c r="N197" s="22">
        <f t="shared" si="69"/>
        <v>83</v>
      </c>
      <c r="O197" s="23">
        <f t="shared" si="67"/>
        <v>1.6670784149498772E-4</v>
      </c>
      <c r="Q197" s="45">
        <f>ROUND(N188*Parámetros!$C$6,0)</f>
        <v>4</v>
      </c>
      <c r="S197" s="64"/>
    </row>
    <row r="198" spans="1:19" x14ac:dyDescent="0.25">
      <c r="A198" s="15">
        <v>44134</v>
      </c>
      <c r="B198" s="15"/>
      <c r="C198" s="16"/>
      <c r="D198" s="33">
        <f>ROUND(Parámetros!$B$2*EXP((-LN(Parámetros!$B$4))*EXP((Parámetros!$B$3)*(A198-DATE(2020,4,19)))),0)</f>
        <v>498040</v>
      </c>
      <c r="E198" s="12"/>
      <c r="F198" s="42"/>
      <c r="G198" s="20">
        <f t="shared" si="68"/>
        <v>0</v>
      </c>
      <c r="H198" s="31"/>
      <c r="I198" s="31"/>
      <c r="J198" s="11"/>
      <c r="K198" s="19"/>
      <c r="L198" s="21"/>
      <c r="N198" s="22">
        <f t="shared" si="69"/>
        <v>80</v>
      </c>
      <c r="O198" s="23">
        <f t="shared" ref="O198:O203" si="70">N198/D197</f>
        <v>1.6065547433528798E-4</v>
      </c>
      <c r="Q198" s="45">
        <f>ROUND(N189*Parámetros!$C$6,0)</f>
        <v>3</v>
      </c>
      <c r="S198" s="64"/>
    </row>
    <row r="199" spans="1:19" x14ac:dyDescent="0.25">
      <c r="A199" s="15">
        <v>44135</v>
      </c>
      <c r="B199" s="15"/>
      <c r="C199" s="16"/>
      <c r="D199" s="33">
        <f>ROUND(Parámetros!$B$2*EXP((-LN(Parámetros!$B$4))*EXP((Parámetros!$B$3)*(A199-DATE(2020,4,19)))),0)</f>
        <v>498117</v>
      </c>
      <c r="E199" s="12"/>
      <c r="F199" s="42"/>
      <c r="G199" s="20">
        <f t="shared" si="68"/>
        <v>0</v>
      </c>
      <c r="H199" s="31"/>
      <c r="I199" s="31"/>
      <c r="J199" s="11"/>
      <c r="K199" s="19"/>
      <c r="L199" s="21"/>
      <c r="N199" s="22">
        <f t="shared" si="69"/>
        <v>77</v>
      </c>
      <c r="O199" s="23">
        <f t="shared" si="70"/>
        <v>1.546060557384949E-4</v>
      </c>
      <c r="Q199" s="45">
        <f>ROUND(N190*Parámetros!$C$6,0)</f>
        <v>3</v>
      </c>
      <c r="S199" s="64"/>
    </row>
    <row r="200" spans="1:19" x14ac:dyDescent="0.25">
      <c r="A200" s="15">
        <v>44136</v>
      </c>
      <c r="B200" s="15"/>
      <c r="C200" s="16"/>
      <c r="D200" s="33">
        <f>ROUND(Parámetros!$B$2*EXP((-LN(Parámetros!$B$4))*EXP((Parámetros!$B$3)*(A200-DATE(2020,4,19)))),0)</f>
        <v>498190</v>
      </c>
      <c r="E200" s="12"/>
      <c r="F200" s="42"/>
      <c r="G200" s="20">
        <f t="shared" si="68"/>
        <v>0</v>
      </c>
      <c r="H200" s="31"/>
      <c r="I200" s="31"/>
      <c r="J200" s="11"/>
      <c r="K200" s="19"/>
      <c r="L200" s="21"/>
      <c r="N200" s="22">
        <f t="shared" si="69"/>
        <v>73</v>
      </c>
      <c r="O200" s="23">
        <f t="shared" si="70"/>
        <v>1.4655191451004484E-4</v>
      </c>
      <c r="Q200" s="45">
        <f>ROUND(N191*Parámetros!$C$6,0)</f>
        <v>3</v>
      </c>
      <c r="S200" s="64"/>
    </row>
    <row r="201" spans="1:19" x14ac:dyDescent="0.25">
      <c r="A201" s="15">
        <v>44137</v>
      </c>
      <c r="B201" s="15"/>
      <c r="C201" s="16"/>
      <c r="D201" s="33">
        <f>ROUND(Parámetros!$B$2*EXP((-LN(Parámetros!$B$4))*EXP((Parámetros!$B$3)*(A201-DATE(2020,4,19)))),0)</f>
        <v>498261</v>
      </c>
      <c r="E201" s="12"/>
      <c r="F201" s="42"/>
      <c r="G201" s="20">
        <f t="shared" si="68"/>
        <v>0</v>
      </c>
      <c r="H201" s="31"/>
      <c r="I201" s="31"/>
      <c r="J201" s="11"/>
      <c r="K201" s="19"/>
      <c r="L201" s="21"/>
      <c r="N201" s="22">
        <f t="shared" si="69"/>
        <v>71</v>
      </c>
      <c r="O201" s="23">
        <f t="shared" si="70"/>
        <v>1.4251590758545936E-4</v>
      </c>
      <c r="Q201" s="45">
        <f>ROUND(N192*Parámetros!$C$6,0)</f>
        <v>3</v>
      </c>
      <c r="S201" s="64"/>
    </row>
    <row r="202" spans="1:19" x14ac:dyDescent="0.25">
      <c r="A202" s="15">
        <v>44138</v>
      </c>
      <c r="B202" s="15"/>
      <c r="C202" s="16"/>
      <c r="D202" s="33">
        <f>ROUND(Parámetros!$B$2*EXP((-LN(Parámetros!$B$4))*EXP((Parámetros!$B$3)*(A202-DATE(2020,4,19)))),0)</f>
        <v>498329</v>
      </c>
      <c r="E202" s="12"/>
      <c r="F202" s="42"/>
      <c r="G202" s="20">
        <f t="shared" si="68"/>
        <v>0</v>
      </c>
      <c r="H202" s="31"/>
      <c r="I202" s="31"/>
      <c r="J202" s="11"/>
      <c r="K202" s="19"/>
      <c r="L202" s="21"/>
      <c r="N202" s="22">
        <f t="shared" si="69"/>
        <v>68</v>
      </c>
      <c r="O202" s="23">
        <f t="shared" si="70"/>
        <v>1.3647465886352736E-4</v>
      </c>
      <c r="Q202" s="45">
        <f>ROUND(N193*Parámetros!$C$6,0)</f>
        <v>3</v>
      </c>
      <c r="S202" s="64"/>
    </row>
    <row r="203" spans="1:19" x14ac:dyDescent="0.25">
      <c r="A203" s="15">
        <v>44139</v>
      </c>
      <c r="B203" s="15"/>
      <c r="C203" s="16"/>
      <c r="D203" s="33">
        <f>ROUND(Parámetros!$B$2*EXP((-LN(Parámetros!$B$4))*EXP((Parámetros!$B$3)*(A203-DATE(2020,4,19)))),0)</f>
        <v>498395</v>
      </c>
      <c r="E203" s="12"/>
      <c r="F203" s="42"/>
      <c r="G203" s="20">
        <f t="shared" si="68"/>
        <v>0</v>
      </c>
      <c r="H203" s="31"/>
      <c r="I203" s="31"/>
      <c r="J203" s="11"/>
      <c r="K203" s="19"/>
      <c r="L203" s="21"/>
      <c r="N203" s="22">
        <f t="shared" si="69"/>
        <v>66</v>
      </c>
      <c r="O203" s="23">
        <f t="shared" si="70"/>
        <v>1.3244262324689111E-4</v>
      </c>
      <c r="Q203" s="45">
        <f>ROUND(N194*Parámetros!$C$6,0)</f>
        <v>3</v>
      </c>
      <c r="S203" s="64"/>
    </row>
    <row r="204" spans="1:19" x14ac:dyDescent="0.25">
      <c r="A204" s="1"/>
      <c r="B204" s="1"/>
      <c r="D204" s="9"/>
      <c r="E204" s="9"/>
      <c r="G204" s="9"/>
      <c r="H204" s="9"/>
      <c r="I204" s="9"/>
      <c r="J204" s="9"/>
    </row>
    <row r="205" spans="1:19" x14ac:dyDescent="0.25">
      <c r="A205" s="1"/>
      <c r="B205" s="1"/>
      <c r="D205" s="9"/>
      <c r="E205" s="9"/>
      <c r="G205" s="9"/>
      <c r="H205" s="9"/>
      <c r="I205" s="9"/>
      <c r="J205" s="9"/>
    </row>
    <row r="206" spans="1:19" x14ac:dyDescent="0.25">
      <c r="A206" s="1"/>
      <c r="B206" s="1"/>
      <c r="D206" s="9"/>
      <c r="E206" s="9"/>
      <c r="G206" s="9"/>
      <c r="H206" s="9"/>
      <c r="I206" s="9"/>
      <c r="J206" s="9"/>
    </row>
    <row r="207" spans="1:19" x14ac:dyDescent="0.25">
      <c r="A207" s="1"/>
      <c r="B207" s="1"/>
      <c r="D207" s="9"/>
      <c r="E207" s="9"/>
      <c r="G207" s="9"/>
      <c r="H207" s="9"/>
      <c r="I207" s="9"/>
      <c r="J207" s="9"/>
    </row>
    <row r="208" spans="1:19" x14ac:dyDescent="0.25">
      <c r="A208" s="1"/>
      <c r="B208" s="1"/>
      <c r="D208" s="9"/>
      <c r="E208" s="9"/>
      <c r="G208" s="9"/>
      <c r="H208" s="9"/>
      <c r="I208" s="9"/>
      <c r="J208" s="9"/>
    </row>
    <row r="209" spans="1:10" x14ac:dyDescent="0.25">
      <c r="A209" s="1"/>
      <c r="B209" s="1"/>
      <c r="D209" s="9"/>
      <c r="E209" s="9"/>
      <c r="G209" s="9"/>
      <c r="H209" s="9"/>
      <c r="I209" s="9"/>
      <c r="J209" s="9"/>
    </row>
    <row r="210" spans="1:10" x14ac:dyDescent="0.25">
      <c r="A210" s="1"/>
      <c r="B210" s="1"/>
      <c r="D210" s="9"/>
      <c r="E210" s="9"/>
      <c r="G210" s="9"/>
      <c r="H210" s="9"/>
      <c r="I210" s="9"/>
      <c r="J210" s="9"/>
    </row>
    <row r="211" spans="1:10" x14ac:dyDescent="0.25">
      <c r="A211" s="1"/>
      <c r="B211" s="1"/>
      <c r="D211" s="9"/>
      <c r="E211" s="9"/>
      <c r="G211" s="9"/>
      <c r="H211" s="9"/>
      <c r="I211" s="9"/>
      <c r="J211" s="9"/>
    </row>
    <row r="212" spans="1:10" x14ac:dyDescent="0.25">
      <c r="A212" s="1"/>
      <c r="B212" s="1"/>
      <c r="D212" s="9"/>
      <c r="E212" s="9"/>
      <c r="G212" s="9"/>
      <c r="H212" s="9"/>
      <c r="I212" s="9"/>
      <c r="J212" s="9"/>
    </row>
    <row r="213" spans="1:10" x14ac:dyDescent="0.25">
      <c r="A213" s="1"/>
      <c r="B213" s="1"/>
      <c r="D213" s="9"/>
      <c r="E213" s="9"/>
      <c r="G213" s="9"/>
      <c r="H213" s="9"/>
      <c r="I213" s="9"/>
      <c r="J213" s="9"/>
    </row>
    <row r="214" spans="1:10" x14ac:dyDescent="0.25">
      <c r="A214" s="1"/>
      <c r="B214" s="1"/>
      <c r="D214" s="9"/>
      <c r="E214" s="9"/>
      <c r="G214" s="9"/>
      <c r="H214" s="9"/>
      <c r="I214" s="9"/>
      <c r="J214" s="9"/>
    </row>
    <row r="215" spans="1:10" x14ac:dyDescent="0.25">
      <c r="A215" s="1"/>
      <c r="B215" s="1"/>
      <c r="D215" s="9"/>
      <c r="E215" s="9"/>
      <c r="G215" s="9"/>
      <c r="H215" s="9"/>
      <c r="I215" s="9"/>
      <c r="J215" s="9"/>
    </row>
    <row r="216" spans="1:10" x14ac:dyDescent="0.25">
      <c r="A216" s="1"/>
      <c r="B216" s="1"/>
      <c r="D216" s="9"/>
      <c r="E216" s="9"/>
      <c r="G216" s="9"/>
      <c r="H216" s="9"/>
      <c r="I216" s="9"/>
      <c r="J216" s="9"/>
    </row>
    <row r="217" spans="1:10" x14ac:dyDescent="0.25">
      <c r="A217" s="1"/>
      <c r="B217" s="1"/>
      <c r="D217" s="9"/>
      <c r="E217" s="9"/>
      <c r="G217" s="9"/>
      <c r="H217" s="9"/>
      <c r="I217" s="9"/>
      <c r="J217" s="9"/>
    </row>
    <row r="218" spans="1:10" x14ac:dyDescent="0.25">
      <c r="A218" s="1"/>
      <c r="B218" s="1"/>
      <c r="D218" s="9"/>
      <c r="E218" s="9"/>
      <c r="G218" s="9"/>
      <c r="H218" s="9"/>
      <c r="I218" s="9"/>
      <c r="J218" s="9"/>
    </row>
    <row r="219" spans="1:10" x14ac:dyDescent="0.25">
      <c r="A219" s="1"/>
      <c r="B219" s="1"/>
      <c r="D219" s="9"/>
      <c r="E219" s="9"/>
      <c r="G219" s="9"/>
      <c r="H219" s="9"/>
      <c r="I219" s="9"/>
      <c r="J219" s="9"/>
    </row>
    <row r="220" spans="1:10" x14ac:dyDescent="0.25">
      <c r="A220" s="1"/>
      <c r="B220" s="1"/>
      <c r="D220" s="9"/>
      <c r="E220" s="9"/>
      <c r="G220" s="9"/>
      <c r="H220" s="9"/>
      <c r="I220" s="9"/>
      <c r="J220" s="9"/>
    </row>
    <row r="221" spans="1:10" x14ac:dyDescent="0.25">
      <c r="A221" s="1"/>
      <c r="B221" s="1"/>
      <c r="D221" s="9"/>
      <c r="E221" s="9"/>
      <c r="G221" s="9"/>
      <c r="H221" s="9"/>
      <c r="I221" s="9"/>
      <c r="J221" s="9"/>
    </row>
    <row r="222" spans="1:10" x14ac:dyDescent="0.25">
      <c r="A222" s="1"/>
      <c r="B222" s="1"/>
      <c r="D222" s="9"/>
      <c r="E222" s="9"/>
      <c r="G222" s="9"/>
      <c r="H222" s="9"/>
      <c r="I222" s="9"/>
      <c r="J222" s="9"/>
    </row>
    <row r="223" spans="1:10" x14ac:dyDescent="0.25">
      <c r="A223" s="1"/>
      <c r="B223" s="1"/>
      <c r="D223" s="9"/>
      <c r="E223" s="9"/>
      <c r="G223" s="9"/>
      <c r="H223" s="9"/>
      <c r="I223" s="9"/>
      <c r="J223" s="9"/>
    </row>
    <row r="224" spans="1:10" x14ac:dyDescent="0.25">
      <c r="A224" s="1"/>
      <c r="B224" s="1"/>
      <c r="D224" s="9"/>
      <c r="E224" s="9"/>
      <c r="G224" s="9"/>
      <c r="H224" s="9"/>
      <c r="I224" s="9"/>
      <c r="J224" s="9"/>
    </row>
    <row r="225" spans="1:10" x14ac:dyDescent="0.25">
      <c r="A225" s="1"/>
      <c r="B225" s="1"/>
      <c r="D225" s="9"/>
      <c r="E225" s="9"/>
      <c r="G225" s="9"/>
      <c r="H225" s="9"/>
      <c r="I225" s="9"/>
      <c r="J225" s="9"/>
    </row>
    <row r="226" spans="1:10" x14ac:dyDescent="0.25">
      <c r="A226" s="1"/>
      <c r="B226" s="1"/>
      <c r="D226" s="9"/>
      <c r="E226" s="9"/>
      <c r="G226" s="9"/>
      <c r="H226" s="9"/>
      <c r="I226" s="9"/>
      <c r="J226" s="9"/>
    </row>
    <row r="227" spans="1:10" x14ac:dyDescent="0.25">
      <c r="A227" s="1"/>
      <c r="B227" s="1"/>
      <c r="D227" s="9"/>
      <c r="E227" s="9"/>
      <c r="G227" s="9"/>
      <c r="H227" s="9"/>
      <c r="I227" s="9"/>
      <c r="J227" s="9"/>
    </row>
    <row r="228" spans="1:10" x14ac:dyDescent="0.25">
      <c r="A228" s="1"/>
      <c r="B228" s="1"/>
      <c r="D228" s="9"/>
      <c r="E228" s="9"/>
      <c r="G228" s="9"/>
      <c r="H228" s="9"/>
      <c r="I228" s="9"/>
      <c r="J228" s="9"/>
    </row>
    <row r="229" spans="1:10" x14ac:dyDescent="0.25">
      <c r="A229" s="1"/>
      <c r="B229" s="1"/>
      <c r="D229" s="9"/>
      <c r="E229" s="9"/>
      <c r="G229" s="9"/>
      <c r="H229" s="9"/>
      <c r="I229" s="9"/>
      <c r="J229" s="9"/>
    </row>
    <row r="230" spans="1:10" x14ac:dyDescent="0.25">
      <c r="A230" s="1"/>
      <c r="B230" s="1"/>
      <c r="D230" s="9"/>
      <c r="E230" s="9"/>
      <c r="G230" s="9"/>
      <c r="H230" s="9"/>
      <c r="I230" s="9"/>
      <c r="J230" s="9"/>
    </row>
    <row r="231" spans="1:10" x14ac:dyDescent="0.25">
      <c r="A231" s="1"/>
      <c r="B231" s="1"/>
      <c r="D231" s="9"/>
      <c r="E231" s="9"/>
      <c r="G231" s="9"/>
      <c r="H231" s="9"/>
      <c r="I231" s="9"/>
      <c r="J231" s="9"/>
    </row>
    <row r="232" spans="1:10" x14ac:dyDescent="0.25">
      <c r="A232" s="1"/>
      <c r="B232" s="1"/>
      <c r="D232" s="9"/>
      <c r="E232" s="9"/>
      <c r="G232" s="9"/>
      <c r="H232" s="9"/>
      <c r="I232" s="9"/>
      <c r="J232" s="9"/>
    </row>
    <row r="233" spans="1:10" x14ac:dyDescent="0.25">
      <c r="A233" s="1"/>
      <c r="B233" s="1"/>
      <c r="D233" s="9"/>
      <c r="E233" s="9"/>
      <c r="G233" s="9"/>
      <c r="H233" s="9"/>
      <c r="I233" s="9"/>
      <c r="J233" s="9"/>
    </row>
    <row r="234" spans="1:10" x14ac:dyDescent="0.25">
      <c r="A234" s="1"/>
      <c r="B234" s="1"/>
      <c r="D234" s="9"/>
      <c r="E234" s="9"/>
      <c r="G234" s="9"/>
      <c r="H234" s="9"/>
      <c r="I234" s="9"/>
      <c r="J234" s="9"/>
    </row>
    <row r="235" spans="1:10" x14ac:dyDescent="0.25">
      <c r="A235" s="1"/>
      <c r="B235" s="1"/>
      <c r="D235" s="9"/>
      <c r="E235" s="9"/>
      <c r="G235" s="9"/>
      <c r="H235" s="9"/>
      <c r="I235" s="9"/>
      <c r="J235" s="9"/>
    </row>
    <row r="236" spans="1:10" x14ac:dyDescent="0.25">
      <c r="A236" s="1"/>
      <c r="B236" s="1"/>
      <c r="D236" s="9"/>
      <c r="E236" s="9"/>
      <c r="G236" s="9"/>
      <c r="H236" s="9"/>
      <c r="I236" s="9"/>
      <c r="J236" s="9"/>
    </row>
    <row r="237" spans="1:10" x14ac:dyDescent="0.25">
      <c r="A237" s="1"/>
      <c r="B237" s="1"/>
      <c r="D237" s="9"/>
      <c r="E237" s="9"/>
      <c r="G237" s="9"/>
      <c r="H237" s="9"/>
      <c r="I237" s="9"/>
      <c r="J237" s="9"/>
    </row>
    <row r="238" spans="1:10" x14ac:dyDescent="0.25">
      <c r="A238" s="1"/>
      <c r="B238" s="1"/>
      <c r="D238" s="9"/>
      <c r="E238" s="9"/>
      <c r="G238" s="9"/>
      <c r="H238" s="9"/>
      <c r="I238" s="9"/>
      <c r="J238" s="9"/>
    </row>
    <row r="239" spans="1:10" x14ac:dyDescent="0.25">
      <c r="A239" s="1"/>
      <c r="B239" s="1"/>
      <c r="D239" s="9"/>
      <c r="E239" s="9"/>
      <c r="G239" s="9"/>
      <c r="H239" s="9"/>
      <c r="I239" s="9"/>
      <c r="J239" s="9"/>
    </row>
    <row r="240" spans="1:10" x14ac:dyDescent="0.25">
      <c r="A240" s="1"/>
      <c r="B240" s="1"/>
      <c r="D240" s="9"/>
      <c r="E240" s="9"/>
      <c r="G240" s="9"/>
      <c r="H240" s="9"/>
      <c r="I240" s="9"/>
      <c r="J240" s="9"/>
    </row>
    <row r="241" spans="1:10" x14ac:dyDescent="0.25">
      <c r="A241" s="1"/>
      <c r="B241" s="1"/>
      <c r="D241" s="9"/>
      <c r="E241" s="9"/>
      <c r="G241" s="9"/>
      <c r="H241" s="9"/>
      <c r="I241" s="9"/>
      <c r="J241" s="9"/>
    </row>
    <row r="242" spans="1:10" x14ac:dyDescent="0.25">
      <c r="A242" s="1"/>
      <c r="B242" s="1"/>
      <c r="D242" s="9"/>
      <c r="E242" s="9"/>
      <c r="G242" s="9"/>
      <c r="H242" s="9"/>
      <c r="I242" s="9"/>
      <c r="J242" s="9"/>
    </row>
    <row r="243" spans="1:10" x14ac:dyDescent="0.25">
      <c r="A243" s="1"/>
      <c r="B243" s="1"/>
      <c r="D243" s="9"/>
      <c r="E243" s="9"/>
      <c r="G243" s="9"/>
      <c r="H243" s="9"/>
      <c r="I243" s="9"/>
      <c r="J243" s="9"/>
    </row>
    <row r="244" spans="1:10" x14ac:dyDescent="0.25">
      <c r="A244" s="1"/>
      <c r="B244" s="1"/>
      <c r="D244" s="9"/>
      <c r="E244" s="9"/>
      <c r="G244" s="9"/>
      <c r="H244" s="9"/>
      <c r="I244" s="9"/>
      <c r="J244" s="9"/>
    </row>
    <row r="245" spans="1:10" x14ac:dyDescent="0.25">
      <c r="A245" s="1"/>
      <c r="B245" s="1"/>
      <c r="D245" s="9"/>
      <c r="E245" s="9"/>
      <c r="G245" s="9"/>
      <c r="H245" s="9"/>
      <c r="I245" s="9"/>
      <c r="J245" s="9"/>
    </row>
    <row r="246" spans="1:10" x14ac:dyDescent="0.25">
      <c r="A246" s="1"/>
      <c r="B246" s="1"/>
      <c r="D246" s="9"/>
      <c r="E246" s="9"/>
      <c r="G246" s="9"/>
      <c r="H246" s="9"/>
      <c r="I246" s="9"/>
      <c r="J246" s="9"/>
    </row>
    <row r="247" spans="1:10" x14ac:dyDescent="0.25">
      <c r="A247" s="1"/>
      <c r="B247" s="1"/>
      <c r="D247" s="9"/>
      <c r="E247" s="9"/>
      <c r="G247" s="9"/>
      <c r="H247" s="9"/>
      <c r="I247" s="9"/>
      <c r="J247" s="9"/>
    </row>
    <row r="248" spans="1:10" x14ac:dyDescent="0.25">
      <c r="A248" s="1"/>
      <c r="B248" s="1"/>
      <c r="D248" s="9"/>
      <c r="E248" s="9"/>
      <c r="G248" s="9"/>
      <c r="H248" s="9"/>
      <c r="I248" s="9"/>
      <c r="J248" s="9"/>
    </row>
    <row r="249" spans="1:10" x14ac:dyDescent="0.25">
      <c r="A249" s="1"/>
      <c r="B249" s="1"/>
      <c r="D249" s="9"/>
      <c r="E249" s="9"/>
      <c r="G249" s="9"/>
      <c r="H249" s="9"/>
      <c r="I249" s="9"/>
      <c r="J249" s="9"/>
    </row>
    <row r="250" spans="1:10" x14ac:dyDescent="0.25">
      <c r="A250" s="1"/>
      <c r="B250" s="1"/>
      <c r="D250" s="9"/>
      <c r="E250" s="9"/>
      <c r="G250" s="9"/>
      <c r="H250" s="9"/>
      <c r="I250" s="9"/>
      <c r="J250" s="9"/>
    </row>
    <row r="251" spans="1:10" x14ac:dyDescent="0.25">
      <c r="A251" s="1"/>
      <c r="B251" s="1"/>
      <c r="D251" s="9"/>
      <c r="E251" s="9"/>
      <c r="G251" s="9"/>
      <c r="H251" s="9"/>
      <c r="I251" s="9"/>
      <c r="J251" s="9"/>
    </row>
    <row r="252" spans="1:10" x14ac:dyDescent="0.25">
      <c r="A252" s="1"/>
      <c r="B252" s="1"/>
      <c r="D252" s="9"/>
      <c r="E252" s="9"/>
      <c r="G252" s="9"/>
      <c r="H252" s="9"/>
      <c r="I252" s="9"/>
      <c r="J252" s="9"/>
    </row>
    <row r="253" spans="1:10" x14ac:dyDescent="0.25">
      <c r="A253" s="1"/>
      <c r="B253" s="1"/>
      <c r="D253" s="9"/>
      <c r="E253" s="9"/>
      <c r="G253" s="9"/>
      <c r="H253" s="9"/>
      <c r="I253" s="9"/>
      <c r="J253" s="9"/>
    </row>
    <row r="254" spans="1:10" x14ac:dyDescent="0.25">
      <c r="A254" s="1"/>
      <c r="B254" s="1"/>
      <c r="D254" s="9"/>
      <c r="E254" s="9"/>
      <c r="G254" s="9"/>
      <c r="H254" s="9"/>
      <c r="I254" s="9"/>
      <c r="J254" s="9"/>
    </row>
    <row r="255" spans="1:10" x14ac:dyDescent="0.25">
      <c r="A255" s="1"/>
      <c r="B255" s="1"/>
      <c r="D255" s="9"/>
      <c r="E255" s="9"/>
      <c r="G255" s="9"/>
      <c r="H255" s="9"/>
      <c r="I255" s="9"/>
      <c r="J255" s="9"/>
    </row>
    <row r="256" spans="1:10" x14ac:dyDescent="0.25">
      <c r="A256" s="1"/>
      <c r="B256" s="1"/>
      <c r="D256" s="9"/>
      <c r="E256" s="9"/>
      <c r="G256" s="9"/>
      <c r="H256" s="9"/>
      <c r="I256" s="9"/>
      <c r="J256" s="9"/>
    </row>
    <row r="257" spans="1:10" x14ac:dyDescent="0.25">
      <c r="A257" s="1"/>
      <c r="B257" s="1"/>
      <c r="D257" s="9"/>
      <c r="E257" s="9"/>
      <c r="G257" s="9"/>
      <c r="H257" s="9"/>
      <c r="I257" s="9"/>
      <c r="J257" s="9"/>
    </row>
    <row r="258" spans="1:10" x14ac:dyDescent="0.25">
      <c r="A258" s="1"/>
      <c r="B258" s="1"/>
      <c r="D258" s="9"/>
      <c r="E258" s="9"/>
      <c r="G258" s="9"/>
      <c r="H258" s="9"/>
      <c r="I258" s="9"/>
      <c r="J258" s="9"/>
    </row>
    <row r="259" spans="1:10" x14ac:dyDescent="0.25">
      <c r="A259" s="1"/>
      <c r="B259" s="1"/>
      <c r="D259" s="9"/>
      <c r="E259" s="9"/>
      <c r="G259" s="9"/>
      <c r="H259" s="9"/>
      <c r="I259" s="9"/>
      <c r="J259" s="9"/>
    </row>
    <row r="260" spans="1:10" x14ac:dyDescent="0.25">
      <c r="A260" s="1"/>
      <c r="B260" s="1"/>
      <c r="D260" s="9"/>
      <c r="E260" s="9"/>
      <c r="G260" s="9"/>
      <c r="H260" s="9"/>
      <c r="I260" s="9"/>
      <c r="J260" s="9"/>
    </row>
    <row r="261" spans="1:10" x14ac:dyDescent="0.25">
      <c r="A261" s="1"/>
      <c r="B261" s="1"/>
    </row>
    <row r="262" spans="1:10" x14ac:dyDescent="0.25">
      <c r="A262" s="1"/>
      <c r="B262" s="1"/>
    </row>
    <row r="263" spans="1:10" x14ac:dyDescent="0.25">
      <c r="A263" s="1"/>
      <c r="B263" s="1"/>
    </row>
    <row r="264" spans="1:10" x14ac:dyDescent="0.25">
      <c r="A264" s="1"/>
      <c r="B264" s="1"/>
    </row>
    <row r="265" spans="1:10" x14ac:dyDescent="0.25">
      <c r="A265" s="1"/>
      <c r="B265" s="1"/>
    </row>
    <row r="266" spans="1:10" x14ac:dyDescent="0.25">
      <c r="A266" s="1"/>
      <c r="B266" s="1"/>
    </row>
    <row r="267" spans="1:10" x14ac:dyDescent="0.25">
      <c r="A267" s="1"/>
      <c r="B267" s="1"/>
    </row>
    <row r="268" spans="1:10" x14ac:dyDescent="0.25">
      <c r="A268" s="1"/>
      <c r="B268" s="1"/>
    </row>
    <row r="269" spans="1:10" x14ac:dyDescent="0.25">
      <c r="A269" s="1"/>
      <c r="B269" s="1"/>
    </row>
    <row r="270" spans="1:10" x14ac:dyDescent="0.25">
      <c r="A270" s="1"/>
      <c r="B270" s="1"/>
    </row>
    <row r="271" spans="1:10" x14ac:dyDescent="0.25">
      <c r="A271" s="1"/>
      <c r="B271" s="1"/>
    </row>
    <row r="272" spans="1:10" x14ac:dyDescent="0.25">
      <c r="A272" s="1"/>
      <c r="B272" s="1"/>
    </row>
    <row r="273" spans="1:2" x14ac:dyDescent="0.25">
      <c r="A273" s="1"/>
      <c r="B273" s="1"/>
    </row>
    <row r="274" spans="1:2" x14ac:dyDescent="0.25">
      <c r="A274" s="1"/>
      <c r="B274" s="1"/>
    </row>
    <row r="275" spans="1:2" x14ac:dyDescent="0.25">
      <c r="A275" s="1"/>
      <c r="B275" s="1"/>
    </row>
    <row r="276" spans="1:2" x14ac:dyDescent="0.25">
      <c r="A276" s="1"/>
      <c r="B276" s="1"/>
    </row>
    <row r="277" spans="1:2" x14ac:dyDescent="0.25">
      <c r="A277" s="1"/>
      <c r="B277" s="1"/>
    </row>
    <row r="278" spans="1:2" x14ac:dyDescent="0.25">
      <c r="A278" s="1"/>
      <c r="B278" s="1"/>
    </row>
    <row r="279" spans="1:2" x14ac:dyDescent="0.25">
      <c r="A279" s="1"/>
      <c r="B279" s="1"/>
    </row>
    <row r="280" spans="1:2" x14ac:dyDescent="0.25">
      <c r="A280" s="1"/>
      <c r="B280" s="1"/>
    </row>
    <row r="281" spans="1:2" x14ac:dyDescent="0.25">
      <c r="A281" s="1"/>
      <c r="B281" s="1"/>
    </row>
    <row r="282" spans="1:2" x14ac:dyDescent="0.25">
      <c r="A282" s="1"/>
      <c r="B282" s="1"/>
    </row>
    <row r="283" spans="1:2" x14ac:dyDescent="0.25">
      <c r="A283" s="1"/>
      <c r="B283" s="1"/>
    </row>
    <row r="284" spans="1:2" x14ac:dyDescent="0.25">
      <c r="A284" s="1"/>
      <c r="B284" s="1"/>
    </row>
    <row r="285" spans="1:2" x14ac:dyDescent="0.25">
      <c r="A285" s="1"/>
      <c r="B285" s="1"/>
    </row>
    <row r="286" spans="1:2" x14ac:dyDescent="0.25">
      <c r="A286" s="1"/>
      <c r="B286" s="1"/>
    </row>
    <row r="287" spans="1:2" x14ac:dyDescent="0.25">
      <c r="A287" s="1"/>
      <c r="B287" s="1"/>
    </row>
    <row r="288" spans="1:2" x14ac:dyDescent="0.25">
      <c r="A288" s="1"/>
      <c r="B288" s="1"/>
    </row>
    <row r="289" spans="1:2" x14ac:dyDescent="0.25">
      <c r="A289" s="1"/>
      <c r="B289" s="1"/>
    </row>
    <row r="290" spans="1:2" x14ac:dyDescent="0.25">
      <c r="A290" s="1"/>
      <c r="B290" s="1"/>
    </row>
    <row r="291" spans="1:2" x14ac:dyDescent="0.25">
      <c r="A291" s="1"/>
      <c r="B291" s="1"/>
    </row>
    <row r="292" spans="1:2" x14ac:dyDescent="0.25">
      <c r="A292" s="1"/>
      <c r="B292" s="1"/>
    </row>
    <row r="293" spans="1:2" x14ac:dyDescent="0.25">
      <c r="A293" s="1"/>
      <c r="B293" s="1"/>
    </row>
    <row r="294" spans="1:2" x14ac:dyDescent="0.25">
      <c r="A294" s="1"/>
      <c r="B294" s="1"/>
    </row>
    <row r="295" spans="1:2" x14ac:dyDescent="0.25">
      <c r="A295" s="1"/>
      <c r="B295" s="1"/>
    </row>
    <row r="296" spans="1:2" x14ac:dyDescent="0.25">
      <c r="A296" s="1"/>
      <c r="B296" s="1"/>
    </row>
    <row r="297" spans="1:2" x14ac:dyDescent="0.25">
      <c r="A297" s="1"/>
      <c r="B297" s="1"/>
    </row>
    <row r="298" spans="1:2" x14ac:dyDescent="0.25">
      <c r="A298" s="1"/>
      <c r="B298" s="1"/>
    </row>
    <row r="299" spans="1:2" x14ac:dyDescent="0.25">
      <c r="A299" s="1"/>
      <c r="B299" s="1"/>
    </row>
    <row r="300" spans="1:2" x14ac:dyDescent="0.25">
      <c r="A300" s="1"/>
      <c r="B300" s="1"/>
    </row>
    <row r="301" spans="1:2" x14ac:dyDescent="0.25">
      <c r="A301" s="1"/>
      <c r="B301" s="1"/>
    </row>
    <row r="302" spans="1:2" x14ac:dyDescent="0.25">
      <c r="A302" s="1"/>
      <c r="B302" s="1"/>
    </row>
    <row r="303" spans="1:2" x14ac:dyDescent="0.25">
      <c r="A303" s="1"/>
      <c r="B303" s="1"/>
    </row>
    <row r="304" spans="1:2" x14ac:dyDescent="0.25">
      <c r="A304" s="1"/>
      <c r="B304" s="1"/>
    </row>
    <row r="305" spans="1:2" x14ac:dyDescent="0.25">
      <c r="A305" s="1"/>
      <c r="B305" s="1"/>
    </row>
    <row r="306" spans="1:2" x14ac:dyDescent="0.25">
      <c r="A306" s="1"/>
      <c r="B306" s="1"/>
    </row>
    <row r="307" spans="1:2" x14ac:dyDescent="0.25">
      <c r="A307" s="1"/>
      <c r="B307" s="1"/>
    </row>
    <row r="308" spans="1:2" x14ac:dyDescent="0.25">
      <c r="A308" s="1"/>
      <c r="B308" s="1"/>
    </row>
    <row r="309" spans="1:2" x14ac:dyDescent="0.25">
      <c r="A309" s="1"/>
      <c r="B309" s="1"/>
    </row>
    <row r="310" spans="1:2" x14ac:dyDescent="0.25">
      <c r="A310" s="1"/>
      <c r="B310" s="1"/>
    </row>
    <row r="311" spans="1:2" x14ac:dyDescent="0.25">
      <c r="A311" s="1"/>
      <c r="B311" s="1"/>
    </row>
    <row r="312" spans="1:2" x14ac:dyDescent="0.25">
      <c r="A312" s="1"/>
      <c r="B312" s="1"/>
    </row>
    <row r="313" spans="1:2" x14ac:dyDescent="0.25">
      <c r="A313" s="1"/>
      <c r="B313" s="1"/>
    </row>
    <row r="314" spans="1:2" x14ac:dyDescent="0.25">
      <c r="A314" s="1"/>
      <c r="B314" s="1"/>
    </row>
    <row r="315" spans="1:2" x14ac:dyDescent="0.25">
      <c r="A315" s="1"/>
      <c r="B315" s="1"/>
    </row>
    <row r="316" spans="1:2" x14ac:dyDescent="0.25">
      <c r="A316" s="1"/>
      <c r="B316" s="1"/>
    </row>
    <row r="317" spans="1:2" x14ac:dyDescent="0.25">
      <c r="A317" s="1"/>
      <c r="B317" s="1"/>
    </row>
    <row r="318" spans="1:2" x14ac:dyDescent="0.25">
      <c r="A318" s="1"/>
      <c r="B318" s="1"/>
    </row>
    <row r="319" spans="1:2" x14ac:dyDescent="0.25">
      <c r="A319" s="1"/>
      <c r="B319" s="1"/>
    </row>
    <row r="320" spans="1:2" x14ac:dyDescent="0.25">
      <c r="A320" s="1"/>
      <c r="B320" s="1"/>
    </row>
    <row r="321" spans="1:2" x14ac:dyDescent="0.25">
      <c r="A321" s="1"/>
      <c r="B321" s="1"/>
    </row>
    <row r="322" spans="1:2" x14ac:dyDescent="0.25">
      <c r="A322" s="1"/>
      <c r="B322" s="1"/>
    </row>
    <row r="323" spans="1:2" x14ac:dyDescent="0.25">
      <c r="A323" s="1"/>
      <c r="B323" s="1"/>
    </row>
    <row r="324" spans="1:2" x14ac:dyDescent="0.25">
      <c r="A324" s="1"/>
      <c r="B324" s="1"/>
    </row>
    <row r="325" spans="1:2" x14ac:dyDescent="0.25">
      <c r="A325" s="1"/>
      <c r="B325" s="1"/>
    </row>
    <row r="326" spans="1:2" x14ac:dyDescent="0.25">
      <c r="A326" s="1"/>
      <c r="B326" s="1"/>
    </row>
    <row r="327" spans="1:2" x14ac:dyDescent="0.25">
      <c r="A327" s="1"/>
      <c r="B327" s="1"/>
    </row>
    <row r="328" spans="1:2" x14ac:dyDescent="0.25">
      <c r="A328" s="1"/>
      <c r="B328" s="1"/>
    </row>
    <row r="329" spans="1:2" x14ac:dyDescent="0.25">
      <c r="A329" s="1"/>
      <c r="B329" s="1"/>
    </row>
    <row r="330" spans="1:2" x14ac:dyDescent="0.25">
      <c r="A330" s="1"/>
      <c r="B330" s="1"/>
    </row>
    <row r="331" spans="1:2" x14ac:dyDescent="0.25">
      <c r="A331" s="1"/>
      <c r="B331" s="1"/>
    </row>
    <row r="332" spans="1:2" x14ac:dyDescent="0.25">
      <c r="A332" s="1"/>
      <c r="B332" s="1"/>
    </row>
    <row r="333" spans="1:2" x14ac:dyDescent="0.25">
      <c r="A333" s="1"/>
      <c r="B333" s="1"/>
    </row>
    <row r="334" spans="1:2" x14ac:dyDescent="0.25">
      <c r="A334" s="1"/>
      <c r="B334" s="1"/>
    </row>
    <row r="335" spans="1:2" x14ac:dyDescent="0.25">
      <c r="A335" s="1"/>
      <c r="B335" s="1"/>
    </row>
    <row r="336" spans="1:2" x14ac:dyDescent="0.25">
      <c r="A336" s="1"/>
      <c r="B336" s="1"/>
    </row>
    <row r="337" spans="1:2" x14ac:dyDescent="0.25">
      <c r="A337" s="1"/>
      <c r="B337" s="1"/>
    </row>
    <row r="338" spans="1:2" x14ac:dyDescent="0.25">
      <c r="A338" s="1"/>
      <c r="B338" s="1"/>
    </row>
    <row r="339" spans="1:2" x14ac:dyDescent="0.25">
      <c r="A339" s="1"/>
      <c r="B339" s="1"/>
    </row>
    <row r="340" spans="1:2" x14ac:dyDescent="0.25">
      <c r="A340" s="1"/>
      <c r="B340" s="1"/>
    </row>
    <row r="341" spans="1:2" x14ac:dyDescent="0.25">
      <c r="A341" s="1"/>
      <c r="B341" s="1"/>
    </row>
    <row r="342" spans="1:2" x14ac:dyDescent="0.25">
      <c r="A342" s="1"/>
      <c r="B342" s="1"/>
    </row>
    <row r="343" spans="1:2" x14ac:dyDescent="0.25">
      <c r="A343" s="1"/>
      <c r="B343" s="1"/>
    </row>
    <row r="344" spans="1:2" x14ac:dyDescent="0.25">
      <c r="A344" s="1"/>
      <c r="B344" s="1"/>
    </row>
    <row r="345" spans="1:2" x14ac:dyDescent="0.25">
      <c r="A345" s="1"/>
      <c r="B345" s="1"/>
    </row>
    <row r="346" spans="1:2" x14ac:dyDescent="0.25">
      <c r="A346" s="1"/>
      <c r="B346" s="1"/>
    </row>
    <row r="347" spans="1:2" x14ac:dyDescent="0.25">
      <c r="A347" s="1"/>
      <c r="B347" s="1"/>
    </row>
    <row r="348" spans="1:2" x14ac:dyDescent="0.25">
      <c r="A348" s="1"/>
      <c r="B348" s="1"/>
    </row>
    <row r="349" spans="1:2" x14ac:dyDescent="0.25">
      <c r="A349" s="1"/>
      <c r="B349" s="1"/>
    </row>
    <row r="350" spans="1:2" x14ac:dyDescent="0.25">
      <c r="A350" s="1"/>
      <c r="B350" s="1"/>
    </row>
    <row r="351" spans="1:2" x14ac:dyDescent="0.25">
      <c r="A351" s="1"/>
      <c r="B351" s="1"/>
    </row>
    <row r="352" spans="1:2" x14ac:dyDescent="0.25">
      <c r="A352" s="1"/>
      <c r="B352" s="1"/>
    </row>
    <row r="353" spans="1:2" x14ac:dyDescent="0.25">
      <c r="A353" s="1"/>
      <c r="B353" s="1"/>
    </row>
    <row r="354" spans="1:2" x14ac:dyDescent="0.25">
      <c r="A354" s="1"/>
      <c r="B354" s="1"/>
    </row>
    <row r="355" spans="1:2" x14ac:dyDescent="0.25">
      <c r="A355" s="1"/>
      <c r="B355" s="1"/>
    </row>
    <row r="356" spans="1:2" x14ac:dyDescent="0.25">
      <c r="A356" s="1"/>
      <c r="B356" s="1"/>
    </row>
    <row r="357" spans="1:2" x14ac:dyDescent="0.25">
      <c r="A357" s="1"/>
      <c r="B357" s="1"/>
    </row>
    <row r="358" spans="1:2" x14ac:dyDescent="0.25">
      <c r="A358" s="1"/>
      <c r="B358" s="1"/>
    </row>
    <row r="359" spans="1:2" x14ac:dyDescent="0.25">
      <c r="A359" s="1"/>
      <c r="B359" s="1"/>
    </row>
    <row r="360" spans="1:2" x14ac:dyDescent="0.25">
      <c r="A360" s="1"/>
      <c r="B360" s="1"/>
    </row>
    <row r="361" spans="1:2" x14ac:dyDescent="0.25">
      <c r="A361" s="1"/>
      <c r="B361" s="1"/>
    </row>
    <row r="362" spans="1:2" x14ac:dyDescent="0.25">
      <c r="A362" s="1"/>
      <c r="B362" s="1"/>
    </row>
    <row r="363" spans="1:2" x14ac:dyDescent="0.25">
      <c r="A363" s="1"/>
      <c r="B363" s="1"/>
    </row>
    <row r="364" spans="1:2" x14ac:dyDescent="0.25">
      <c r="A364" s="1"/>
      <c r="B364" s="1"/>
    </row>
    <row r="365" spans="1:2" x14ac:dyDescent="0.25">
      <c r="A365" s="1"/>
      <c r="B365" s="1"/>
    </row>
    <row r="366" spans="1:2" x14ac:dyDescent="0.25">
      <c r="A366" s="1"/>
      <c r="B366" s="1"/>
    </row>
    <row r="367" spans="1:2" x14ac:dyDescent="0.25">
      <c r="A367" s="1"/>
      <c r="B367" s="1"/>
    </row>
    <row r="368" spans="1:2" x14ac:dyDescent="0.25">
      <c r="A368" s="1"/>
      <c r="B368" s="1"/>
    </row>
    <row r="369" spans="1:2" x14ac:dyDescent="0.25">
      <c r="A369" s="1"/>
      <c r="B369" s="1"/>
    </row>
    <row r="370" spans="1:2" x14ac:dyDescent="0.25">
      <c r="A370" s="1"/>
      <c r="B370" s="1"/>
    </row>
    <row r="371" spans="1:2" x14ac:dyDescent="0.25">
      <c r="A371" s="1"/>
      <c r="B371" s="1"/>
    </row>
    <row r="372" spans="1:2" x14ac:dyDescent="0.25">
      <c r="A372" s="1"/>
      <c r="B372" s="1"/>
    </row>
    <row r="373" spans="1:2" x14ac:dyDescent="0.25">
      <c r="A373" s="1"/>
      <c r="B373" s="1"/>
    </row>
  </sheetData>
  <mergeCells count="7">
    <mergeCell ref="A1:AA1"/>
    <mergeCell ref="C2:D2"/>
    <mergeCell ref="K2:L2"/>
    <mergeCell ref="A2:A3"/>
    <mergeCell ref="N2:O2"/>
    <mergeCell ref="F2:G2"/>
    <mergeCell ref="Q2:R2"/>
  </mergeCells>
  <pageMargins left="0.25" right="0.25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0568A-CA85-41CD-B1A8-A784844790DD}">
  <dimension ref="B2:E6"/>
  <sheetViews>
    <sheetView workbookViewId="0">
      <selection activeCell="C7" sqref="C7"/>
    </sheetView>
  </sheetViews>
  <sheetFormatPr defaultColWidth="9.140625" defaultRowHeight="15" x14ac:dyDescent="0.25"/>
  <cols>
    <col min="2" max="2" width="10.7109375" bestFit="1" customWidth="1"/>
  </cols>
  <sheetData>
    <row r="2" spans="2:5" x14ac:dyDescent="0.25">
      <c r="B2" s="7">
        <v>500000</v>
      </c>
      <c r="C2" t="s">
        <v>4</v>
      </c>
      <c r="E2" s="7">
        <v>140000</v>
      </c>
    </row>
    <row r="3" spans="2:5" x14ac:dyDescent="0.25">
      <c r="B3" s="7">
        <v>-0.04</v>
      </c>
      <c r="C3" t="s">
        <v>5</v>
      </c>
      <c r="E3" s="7">
        <v>4000</v>
      </c>
    </row>
    <row r="4" spans="2:5" x14ac:dyDescent="0.25">
      <c r="B4">
        <v>10000</v>
      </c>
      <c r="C4" t="s">
        <v>16</v>
      </c>
    </row>
    <row r="6" spans="2:5" x14ac:dyDescent="0.25">
      <c r="B6" t="s">
        <v>15</v>
      </c>
      <c r="C6" s="63">
        <v>0.03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4EA93-6908-4BAF-9156-AD591E13D7F2}">
  <dimension ref="A1:B13"/>
  <sheetViews>
    <sheetView workbookViewId="0">
      <selection activeCell="E15" sqref="E15"/>
    </sheetView>
  </sheetViews>
  <sheetFormatPr defaultColWidth="9.140625" defaultRowHeight="15" x14ac:dyDescent="0.25"/>
  <cols>
    <col min="1" max="1" width="9.85546875" bestFit="1" customWidth="1"/>
  </cols>
  <sheetData>
    <row r="1" spans="1:2" x14ac:dyDescent="0.25">
      <c r="B1" s="9"/>
    </row>
    <row r="2" spans="1:2" x14ac:dyDescent="0.25">
      <c r="A2" s="1">
        <v>43893</v>
      </c>
      <c r="B2" s="9">
        <v>1</v>
      </c>
    </row>
    <row r="3" spans="1:2" x14ac:dyDescent="0.25">
      <c r="A3" s="1">
        <v>43894</v>
      </c>
      <c r="B3" s="9">
        <v>3</v>
      </c>
    </row>
    <row r="4" spans="1:2" x14ac:dyDescent="0.25">
      <c r="A4" s="1">
        <v>43895</v>
      </c>
      <c r="B4" s="9">
        <v>4</v>
      </c>
    </row>
    <row r="5" spans="1:2" x14ac:dyDescent="0.25">
      <c r="A5" s="1">
        <v>43896</v>
      </c>
      <c r="B5" s="9">
        <v>5</v>
      </c>
    </row>
    <row r="6" spans="1:2" x14ac:dyDescent="0.25">
      <c r="A6" s="1">
        <v>43897</v>
      </c>
      <c r="B6" s="9">
        <v>7</v>
      </c>
    </row>
    <row r="7" spans="1:2" x14ac:dyDescent="0.25">
      <c r="A7" s="1">
        <v>43898</v>
      </c>
      <c r="B7" s="9">
        <v>11</v>
      </c>
    </row>
    <row r="8" spans="1:2" x14ac:dyDescent="0.25">
      <c r="A8" s="1">
        <v>43899</v>
      </c>
      <c r="B8" s="9">
        <v>13</v>
      </c>
    </row>
    <row r="9" spans="1:2" x14ac:dyDescent="0.25">
      <c r="A9" s="1">
        <v>43900</v>
      </c>
      <c r="B9" s="9">
        <v>17</v>
      </c>
    </row>
    <row r="10" spans="1:2" x14ac:dyDescent="0.25">
      <c r="A10" s="1">
        <v>43901</v>
      </c>
      <c r="B10" s="9">
        <v>23</v>
      </c>
    </row>
    <row r="11" spans="1:2" x14ac:dyDescent="0.25">
      <c r="A11" s="1">
        <v>43902</v>
      </c>
      <c r="B11" s="9">
        <v>33</v>
      </c>
    </row>
    <row r="12" spans="1:2" x14ac:dyDescent="0.25">
      <c r="A12" s="1">
        <v>43903</v>
      </c>
      <c r="B12" s="9">
        <v>43</v>
      </c>
    </row>
    <row r="13" spans="1:2" x14ac:dyDescent="0.25">
      <c r="A13" s="1">
        <v>43904</v>
      </c>
      <c r="B13" s="9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Proyeccion</vt:lpstr>
      <vt:lpstr>Parámetros</vt:lpstr>
      <vt:lpstr>Datos Previos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</dc:creator>
  <cp:lastModifiedBy>javie</cp:lastModifiedBy>
  <cp:lastPrinted>2020-04-02T20:03:48Z</cp:lastPrinted>
  <dcterms:created xsi:type="dcterms:W3CDTF">2020-03-21T20:49:38Z</dcterms:created>
  <dcterms:modified xsi:type="dcterms:W3CDTF">2020-06-13T15:01:30Z</dcterms:modified>
</cp:coreProperties>
</file>